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305" firstSheet="2" activeTab="2"/>
  </bookViews>
  <sheets>
    <sheet name="Лист2" sheetId="2" r:id="rId1"/>
    <sheet name="Лист2 (2)" sheetId="3" r:id="rId2"/>
    <sheet name="22.05.2018 (2)" sheetId="17" r:id="rId3"/>
  </sheets>
  <externalReferences>
    <externalReference r:id="rId4"/>
  </externalReferences>
  <definedNames>
    <definedName name="_xlnm.Print_Area" localSheetId="2">'22.05.2018 (2)'!$A$1:$G$769</definedName>
  </definedNames>
  <calcPr calcId="145621"/>
</workbook>
</file>

<file path=xl/calcChain.xml><?xml version="1.0" encoding="utf-8"?>
<calcChain xmlns="http://schemas.openxmlformats.org/spreadsheetml/2006/main">
  <c r="E375" i="17" l="1"/>
  <c r="E673" i="17"/>
  <c r="E343" i="17"/>
  <c r="E315" i="17"/>
  <c r="E292" i="17"/>
  <c r="E756" i="17"/>
  <c r="E711" i="17"/>
  <c r="E253" i="17"/>
  <c r="E238" i="17"/>
  <c r="E49" i="17"/>
  <c r="E48" i="17" s="1"/>
  <c r="E47" i="17"/>
  <c r="E675" i="17"/>
  <c r="E209" i="17"/>
  <c r="E738" i="17"/>
  <c r="E123" i="17"/>
  <c r="E701" i="17"/>
  <c r="E735" i="17"/>
  <c r="E667" i="17"/>
  <c r="E403" i="17"/>
  <c r="E402" i="17"/>
  <c r="E400" i="17"/>
  <c r="E399" i="17" s="1"/>
  <c r="E28" i="17"/>
  <c r="E525" i="17" l="1"/>
  <c r="E685" i="17" l="1"/>
  <c r="E725" i="17"/>
  <c r="E458" i="17"/>
  <c r="E457" i="17"/>
  <c r="E455" i="17"/>
  <c r="E454" i="17" s="1"/>
  <c r="E452" i="17"/>
  <c r="E450" i="17"/>
  <c r="E449" i="17" s="1"/>
  <c r="E448" i="17"/>
  <c r="E447" i="17"/>
  <c r="E446" i="17"/>
  <c r="E445" i="17" l="1"/>
  <c r="E444" i="17" s="1"/>
  <c r="E669" i="17"/>
  <c r="E342" i="17"/>
  <c r="E339" i="17" s="1"/>
  <c r="E513" i="17"/>
  <c r="E438" i="17"/>
  <c r="E212" i="17"/>
  <c r="E208" i="17"/>
  <c r="E176" i="17" s="1"/>
  <c r="E207" i="17"/>
  <c r="E758" i="17" l="1"/>
  <c r="E671" i="17"/>
  <c r="E327" i="17" l="1"/>
  <c r="E760" i="17"/>
  <c r="E524" i="17"/>
  <c r="E431" i="17"/>
  <c r="E585" i="17"/>
  <c r="E578" i="17"/>
  <c r="E561" i="17"/>
  <c r="E697" i="17" l="1"/>
  <c r="E473" i="17"/>
  <c r="E499" i="17"/>
  <c r="E498" i="17"/>
  <c r="E542" i="17"/>
  <c r="E345" i="17" l="1"/>
  <c r="E370" i="17"/>
  <c r="E352" i="17"/>
  <c r="E350" i="17"/>
  <c r="E684" i="17"/>
  <c r="E672" i="17"/>
  <c r="E668" i="17"/>
  <c r="E666" i="17"/>
  <c r="E720" i="17"/>
  <c r="E755" i="17" l="1"/>
  <c r="E745" i="17"/>
  <c r="E728" i="17"/>
  <c r="E732" i="17"/>
  <c r="E692" i="17"/>
  <c r="E276" i="17"/>
  <c r="E761" i="17"/>
  <c r="E724" i="17"/>
  <c r="E211" i="17"/>
  <c r="E210" i="17" s="1"/>
  <c r="E751" i="17"/>
  <c r="E722" i="17"/>
  <c r="E172" i="17"/>
  <c r="E749" i="17"/>
  <c r="E739" i="17"/>
  <c r="E714" i="17"/>
  <c r="E757" i="17"/>
  <c r="E670" i="17"/>
  <c r="E734" i="17"/>
  <c r="E698" i="17"/>
  <c r="E694" i="17"/>
  <c r="E664" i="17"/>
  <c r="E43" i="17"/>
  <c r="E31" i="17"/>
  <c r="E564" i="17"/>
  <c r="E563" i="17" s="1"/>
  <c r="E562" i="17" s="1"/>
  <c r="E552" i="17"/>
  <c r="E548" i="17"/>
  <c r="E312" i="17" l="1"/>
  <c r="E309" i="17"/>
  <c r="E305" i="17"/>
  <c r="E206" i="17" l="1"/>
  <c r="E529" i="17" l="1"/>
  <c r="E344" i="17" l="1"/>
  <c r="E321" i="17"/>
  <c r="E319" i="17"/>
  <c r="E317" i="17"/>
  <c r="E314" i="17"/>
  <c r="E307" i="17"/>
  <c r="E306" i="17"/>
  <c r="E296" i="17"/>
  <c r="E293" i="17"/>
  <c r="E528" i="17" l="1"/>
  <c r="E527" i="17" s="1"/>
  <c r="E266" i="17"/>
  <c r="E674" i="17"/>
  <c r="E437" i="17"/>
  <c r="E430" i="17"/>
  <c r="E429" i="17" s="1"/>
  <c r="E537" i="17"/>
  <c r="E535" i="17"/>
  <c r="E103" i="17"/>
  <c r="E470" i="17"/>
  <c r="E249" i="17" l="1"/>
  <c r="E247" i="17" s="1"/>
  <c r="E142" i="17" l="1"/>
  <c r="E753" i="17" l="1"/>
  <c r="E759" i="17"/>
  <c r="E763" i="17"/>
  <c r="E712" i="17"/>
  <c r="E324" i="17"/>
  <c r="E229" i="17"/>
  <c r="E227" i="17"/>
  <c r="E221" i="17"/>
  <c r="E204" i="17"/>
  <c r="E197" i="17"/>
  <c r="E199" i="17"/>
  <c r="E201" i="17"/>
  <c r="E144" i="17"/>
  <c r="E468" i="17"/>
  <c r="E467" i="17" s="1"/>
  <c r="E680" i="17" l="1"/>
  <c r="E163" i="17" l="1"/>
  <c r="E333" i="17" l="1"/>
  <c r="E519" i="17"/>
  <c r="E225" i="17"/>
  <c r="E682" i="17"/>
  <c r="E101" i="17"/>
  <c r="E99" i="17"/>
  <c r="E100" i="17" l="1"/>
  <c r="E30" i="17"/>
  <c r="E517" i="17" l="1"/>
  <c r="E497" i="17" l="1"/>
  <c r="E495" i="17"/>
  <c r="E678" i="17" l="1"/>
  <c r="E663" i="17" s="1"/>
  <c r="E138" i="17" l="1"/>
  <c r="E353" i="17" l="1"/>
  <c r="E577" i="17" l="1"/>
  <c r="E576" i="17" s="1"/>
  <c r="E575" i="17" s="1"/>
  <c r="E465" i="17"/>
  <c r="E464" i="17" s="1"/>
  <c r="E462" i="17"/>
  <c r="E461" i="17" s="1"/>
  <c r="E460" i="17" l="1"/>
  <c r="E459" i="17" s="1"/>
  <c r="E337" i="17" l="1"/>
  <c r="E263" i="17"/>
  <c r="E522" i="17" l="1"/>
  <c r="E521" i="17" s="1"/>
  <c r="E85" i="17" l="1"/>
  <c r="E252" i="17" l="1"/>
  <c r="E704" i="17" l="1"/>
  <c r="E737" i="17"/>
  <c r="E397" i="17"/>
  <c r="E396" i="17" s="1"/>
  <c r="E395" i="17" l="1"/>
  <c r="E394" i="17" s="1"/>
  <c r="E726" i="17"/>
  <c r="E718" i="17"/>
  <c r="E716" i="17"/>
  <c r="E743" i="17"/>
  <c r="E730" i="17"/>
  <c r="E710" i="17"/>
  <c r="E741" i="17"/>
  <c r="E708" i="17"/>
  <c r="E706" i="17"/>
  <c r="E702" i="17"/>
  <c r="E700" i="17"/>
  <c r="E747" i="17"/>
  <c r="E696" i="17"/>
  <c r="E690" i="17"/>
  <c r="E688" i="17"/>
  <c r="E313" i="17"/>
  <c r="E275" i="17"/>
  <c r="E245" i="17"/>
  <c r="E140" i="17"/>
  <c r="E136" i="17"/>
  <c r="E687" i="17" l="1"/>
  <c r="E686" i="17" s="1"/>
  <c r="E662" i="17" s="1"/>
  <c r="E496" i="17" l="1"/>
  <c r="E494" i="17"/>
  <c r="E475" i="17"/>
  <c r="E474" i="17" s="1"/>
  <c r="E493" i="17" l="1"/>
  <c r="E286" i="17"/>
  <c r="E285" i="17" s="1"/>
  <c r="E98" i="17" l="1"/>
  <c r="E97" i="17" s="1"/>
  <c r="E232" i="17" l="1"/>
  <c r="E231" i="17" s="1"/>
  <c r="E587" i="17" l="1"/>
  <c r="E389" i="17" l="1"/>
  <c r="E515" i="17" l="1"/>
  <c r="E514" i="17" s="1"/>
  <c r="E659" i="17" l="1"/>
  <c r="E658" i="17" s="1"/>
  <c r="E442" i="17"/>
  <c r="E441" i="17" s="1"/>
  <c r="E440" i="17" s="1"/>
  <c r="E439" i="17" s="1"/>
  <c r="E512" i="17" l="1"/>
  <c r="E273" i="17"/>
  <c r="E510" i="17" l="1"/>
  <c r="E508" i="17" l="1"/>
  <c r="E506" i="17"/>
  <c r="E589" i="17" l="1"/>
  <c r="E340" i="17" l="1"/>
  <c r="E117" i="17"/>
  <c r="E116" i="17" s="1"/>
  <c r="E384" i="17" l="1"/>
  <c r="E656" i="17"/>
  <c r="E654" i="17"/>
  <c r="E652" i="17"/>
  <c r="E648" i="17"/>
  <c r="E650" i="17"/>
  <c r="E646" i="17"/>
  <c r="E640" i="17"/>
  <c r="E644" i="17"/>
  <c r="E642" i="17"/>
  <c r="E638" i="17"/>
  <c r="E636" i="17"/>
  <c r="E634" i="17"/>
  <c r="E632" i="17"/>
  <c r="E628" i="17"/>
  <c r="E630" i="17"/>
  <c r="E627" i="17" l="1"/>
  <c r="E626" i="17" s="1"/>
  <c r="E223" i="17" l="1"/>
  <c r="E195" i="17"/>
  <c r="E177" i="17"/>
  <c r="E504" i="17" l="1"/>
  <c r="E503" i="17" s="1"/>
  <c r="E502" i="17" s="1"/>
  <c r="E584" i="17"/>
  <c r="E583" i="17" s="1"/>
  <c r="E582" i="17" s="1"/>
  <c r="E501" i="17" l="1"/>
  <c r="E572" i="17"/>
  <c r="E573" i="17"/>
  <c r="I593" i="17"/>
  <c r="E243" i="17"/>
  <c r="E335" i="17"/>
  <c r="E303" i="17" s="1"/>
  <c r="E241" i="17"/>
  <c r="E239" i="17"/>
  <c r="E351" i="17"/>
  <c r="E329" i="17"/>
  <c r="E322" i="17"/>
  <c r="E320" i="17"/>
  <c r="E311" i="17"/>
  <c r="E326" i="17"/>
  <c r="E55" i="17"/>
  <c r="E592" i="17" l="1"/>
  <c r="E591" i="17" s="1"/>
  <c r="E586" i="17" s="1"/>
  <c r="E188" i="17"/>
  <c r="E186" i="17"/>
  <c r="E620" i="17" l="1"/>
  <c r="E618" i="17"/>
  <c r="B491" i="17"/>
  <c r="E489" i="17"/>
  <c r="E382" i="17" l="1"/>
  <c r="E381" i="17" s="1"/>
  <c r="E379" i="17" l="1"/>
  <c r="E380" i="17"/>
  <c r="E132" i="17"/>
  <c r="E114" i="17"/>
  <c r="E113" i="17" s="1"/>
  <c r="E598" i="17" l="1"/>
  <c r="E596" i="17"/>
  <c r="E193" i="17" l="1"/>
  <c r="E255" i="17"/>
  <c r="E111" i="17"/>
  <c r="E110" i="17" s="1"/>
  <c r="E269" i="17"/>
  <c r="E267" i="17"/>
  <c r="E180" i="17"/>
  <c r="E533" i="17"/>
  <c r="E124" i="17"/>
  <c r="E219" i="17" l="1"/>
  <c r="E216" i="17"/>
  <c r="E271" i="17"/>
  <c r="E182" i="17"/>
  <c r="E170" i="17"/>
  <c r="E169" i="17" s="1"/>
  <c r="E168" i="17" s="1"/>
  <c r="E167" i="17" s="1"/>
  <c r="E617" i="17"/>
  <c r="E619" i="17"/>
  <c r="E491" i="17"/>
  <c r="E318" i="17"/>
  <c r="E487" i="17"/>
  <c r="E485" i="17"/>
  <c r="E483" i="17"/>
  <c r="E46" i="17"/>
  <c r="E134" i="17"/>
  <c r="E130" i="17"/>
  <c r="E126" i="17"/>
  <c r="E122" i="17"/>
  <c r="E121" i="17" s="1"/>
  <c r="E95" i="17"/>
  <c r="E94" i="17" s="1"/>
  <c r="E623" i="17"/>
  <c r="E621" i="17"/>
  <c r="E615" i="17"/>
  <c r="E613" i="17"/>
  <c r="E601" i="17"/>
  <c r="E570" i="17"/>
  <c r="E569" i="17"/>
  <c r="E560" i="17"/>
  <c r="E559" i="17" s="1"/>
  <c r="E558" i="17"/>
  <c r="E556" i="17"/>
  <c r="E555" i="17" s="1"/>
  <c r="E547" i="17"/>
  <c r="E545" i="17" s="1"/>
  <c r="E478" i="17"/>
  <c r="E477" i="17" s="1"/>
  <c r="E435" i="17"/>
  <c r="E427" i="17"/>
  <c r="E426" i="17" s="1"/>
  <c r="E425" i="17" s="1"/>
  <c r="E424" i="17" s="1"/>
  <c r="E422" i="17"/>
  <c r="E420" i="17"/>
  <c r="E415" i="17"/>
  <c r="E413" i="17"/>
  <c r="E410" i="17"/>
  <c r="E409" i="17" s="1"/>
  <c r="E407" i="17"/>
  <c r="E406" i="17" s="1"/>
  <c r="E391" i="17"/>
  <c r="E376" i="17"/>
  <c r="E374" i="17"/>
  <c r="E369" i="17"/>
  <c r="E368" i="17" s="1"/>
  <c r="E367" i="17"/>
  <c r="E580" i="17"/>
  <c r="E579" i="17" s="1"/>
  <c r="E361" i="17"/>
  <c r="E360" i="17" s="1"/>
  <c r="E358" i="17"/>
  <c r="E357" i="17" s="1"/>
  <c r="E349" i="17"/>
  <c r="E295" i="17"/>
  <c r="E283" i="17"/>
  <c r="E282" i="17" s="1"/>
  <c r="E280" i="17"/>
  <c r="E279" i="17" s="1"/>
  <c r="E265" i="17"/>
  <c r="E260" i="17"/>
  <c r="E258" i="17"/>
  <c r="E250" i="17"/>
  <c r="E237" i="17"/>
  <c r="E191" i="17"/>
  <c r="E190" i="17" s="1"/>
  <c r="E175" i="17" s="1"/>
  <c r="E184" i="17"/>
  <c r="E165" i="17"/>
  <c r="E162" i="17" s="1"/>
  <c r="E532" i="17"/>
  <c r="E531" i="17" s="1"/>
  <c r="E530" i="17" s="1"/>
  <c r="E108" i="17"/>
  <c r="E107" i="17" s="1"/>
  <c r="E106" i="17" s="1"/>
  <c r="E92" i="17"/>
  <c r="E91" i="17" s="1"/>
  <c r="E90" i="17" s="1"/>
  <c r="E80" i="17"/>
  <c r="E78" i="17"/>
  <c r="E73" i="17"/>
  <c r="E72" i="17" s="1"/>
  <c r="E68" i="17"/>
  <c r="E67" i="17" s="1"/>
  <c r="E65" i="17"/>
  <c r="E63" i="17"/>
  <c r="E62" i="17" s="1"/>
  <c r="E60" i="17"/>
  <c r="E59" i="17" s="1"/>
  <c r="E53" i="17"/>
  <c r="E52" i="17" s="1"/>
  <c r="E51" i="17" s="1"/>
  <c r="E50" i="17" s="1"/>
  <c r="E42" i="17"/>
  <c r="E37" i="17"/>
  <c r="E34" i="17" s="1"/>
  <c r="E27" i="17"/>
  <c r="E26" i="17" s="1"/>
  <c r="E41" i="17" l="1"/>
  <c r="E434" i="17"/>
  <c r="E433" i="17" s="1"/>
  <c r="E432" i="17" s="1"/>
  <c r="E278" i="17"/>
  <c r="E277" i="17" s="1"/>
  <c r="E215" i="17"/>
  <c r="E161" i="17"/>
  <c r="E160" i="17" s="1"/>
  <c r="E236" i="17"/>
  <c r="E235" i="17" s="1"/>
  <c r="E234" i="17" s="1"/>
  <c r="E356" i="17"/>
  <c r="E355" i="17" s="1"/>
  <c r="E174" i="17"/>
  <c r="E348" i="17"/>
  <c r="E347" i="17" s="1"/>
  <c r="E346" i="17" s="1"/>
  <c r="E405" i="17"/>
  <c r="E482" i="17"/>
  <c r="E481" i="17" s="1"/>
  <c r="E480" i="17" s="1"/>
  <c r="E58" i="17"/>
  <c r="E57" i="17" s="1"/>
  <c r="E105" i="17"/>
  <c r="E120" i="17"/>
  <c r="E119" i="17" s="1"/>
  <c r="E373" i="17"/>
  <c r="E372" i="17" s="1"/>
  <c r="E371" i="17" s="1"/>
  <c r="E84" i="17"/>
  <c r="E83" i="17" s="1"/>
  <c r="E82" i="17" s="1"/>
  <c r="E304" i="17"/>
  <c r="E308" i="17"/>
  <c r="E71" i="17"/>
  <c r="E70" i="17" s="1"/>
  <c r="E541" i="17"/>
  <c r="E540" i="17" s="1"/>
  <c r="E539" i="17" s="1"/>
  <c r="E291" i="17"/>
  <c r="E290" i="17" s="1"/>
  <c r="E289" i="17" s="1"/>
  <c r="E288" i="17" s="1"/>
  <c r="E36" i="17"/>
  <c r="E35" i="17" s="1"/>
  <c r="E388" i="17"/>
  <c r="E387" i="17" s="1"/>
  <c r="E386" i="17" s="1"/>
  <c r="E412" i="17"/>
  <c r="E66" i="17"/>
  <c r="E77" i="17"/>
  <c r="E76" i="17" s="1"/>
  <c r="E419" i="17"/>
  <c r="E546" i="17"/>
  <c r="E551" i="17"/>
  <c r="E550" i="17" s="1"/>
  <c r="E549" i="17" s="1"/>
  <c r="E89" i="17"/>
  <c r="E600" i="17"/>
  <c r="E40" i="17"/>
  <c r="E39" i="17" s="1"/>
  <c r="E472" i="17"/>
  <c r="E366" i="17"/>
  <c r="E418" i="17" l="1"/>
  <c r="E417" i="17" s="1"/>
  <c r="E214" i="17"/>
  <c r="E213" i="17" s="1"/>
  <c r="E404" i="17"/>
  <c r="E75" i="17"/>
  <c r="E302" i="17" l="1"/>
  <c r="E301" i="17" s="1"/>
  <c r="E300" i="17"/>
  <c r="E299" i="17" s="1"/>
  <c r="F5" i="3" l="1"/>
  <c r="F16" i="3" s="1"/>
  <c r="E11" i="2"/>
  <c r="F15" i="2" s="1"/>
  <c r="E609" i="17" l="1"/>
  <c r="E611" i="17"/>
  <c r="E607" i="17"/>
  <c r="E149" i="17"/>
  <c r="E148" i="17" s="1"/>
  <c r="E29" i="17"/>
  <c r="E25" i="17" s="1"/>
  <c r="E24" i="17" s="1"/>
  <c r="E23" i="17" s="1"/>
  <c r="E147" i="17" l="1"/>
  <c r="E146" i="17" s="1"/>
  <c r="E606" i="17"/>
  <c r="E605" i="17" s="1"/>
  <c r="E595" i="17" s="1"/>
</calcChain>
</file>

<file path=xl/sharedStrings.xml><?xml version="1.0" encoding="utf-8"?>
<sst xmlns="http://schemas.openxmlformats.org/spreadsheetml/2006/main" count="1780" uniqueCount="797">
  <si>
    <t>Темрюкского городского поселения</t>
  </si>
  <si>
    <t>Сумма</t>
  </si>
  <si>
    <t>"Управление муниципальным имуществом, находящимся в собственности ТГП ТР" на 2015-2017 годы"</t>
  </si>
  <si>
    <t>1. Транспортный налог за автомобили, переданные ОАО "НЭСК" в аренду  =</t>
  </si>
  <si>
    <t>руб.</t>
  </si>
  <si>
    <t>ИТОГО расходов по Администрации ТГП ТР</t>
  </si>
  <si>
    <t>Оценка недвижимости, признание прав и регулирование отношений по государственной и муниципальной собственности =</t>
  </si>
  <si>
    <t>Совет ветеранов газ.</t>
  </si>
  <si>
    <t>Совет ветеранов ремонт</t>
  </si>
  <si>
    <t>"Организация благоустройства ТГП ТР" на 2015-2017 годы"</t>
  </si>
  <si>
    <t xml:space="preserve">Абонплата за юличное освещение </t>
  </si>
  <si>
    <t xml:space="preserve">Объем потребления электроэнергии - </t>
  </si>
  <si>
    <t>кВтч.</t>
  </si>
  <si>
    <t>Стоимость 1 кВтч. =</t>
  </si>
  <si>
    <t xml:space="preserve">Фонтан </t>
  </si>
  <si>
    <t>капремонт : Ленина 36, Лениеа 48, п. Октябрьский</t>
  </si>
  <si>
    <t xml:space="preserve">Наименование </t>
  </si>
  <si>
    <t>ЦСР</t>
  </si>
  <si>
    <t>ВР</t>
  </si>
  <si>
    <t>Обеспечение деятельности высшего должностного лица  Темрюкского городского поселения Темрюкского района</t>
  </si>
  <si>
    <t>Высшее должностное лицо Темрюкского городского поселения Темрюкского района</t>
  </si>
  <si>
    <t>120</t>
  </si>
  <si>
    <t>Расходы на обеспечение функций органов местного самоуправления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</si>
  <si>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</si>
  <si>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</si>
  <si>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</si>
  <si>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</si>
  <si>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Обеспечение деятельности администрации Темрюкского городского поселения Темрюкского района</t>
  </si>
  <si>
    <t>Администрация Темрюкского городского поселения Темрюкского района</t>
  </si>
  <si>
    <t>Иные межбюджетные трансферты</t>
  </si>
  <si>
    <t>540</t>
  </si>
  <si>
    <t>Резервный фонд администрации Темрюкского городского поселения Темрюкского района</t>
  </si>
  <si>
    <t>Резервные средства</t>
  </si>
  <si>
    <t>870</t>
  </si>
  <si>
    <t>Расходы на выплаты персоналу казенных учреждений</t>
  </si>
  <si>
    <t>110</t>
  </si>
  <si>
    <t>610</t>
  </si>
  <si>
    <t>320</t>
  </si>
  <si>
    <t>810</t>
  </si>
  <si>
    <t xml:space="preserve">Бюджетные инвестиции 
</t>
  </si>
  <si>
    <t>410</t>
  </si>
  <si>
    <t>Содержание мест захоронения</t>
  </si>
  <si>
    <t>Культура,  кинематография</t>
  </si>
  <si>
    <t xml:space="preserve">Культура </t>
  </si>
  <si>
    <t>Субсидии бюджетным учреждениям</t>
  </si>
  <si>
    <t>Субсидии автономным учреждениям</t>
  </si>
  <si>
    <t>620</t>
  </si>
  <si>
    <t>Социальные выплаты гражданам, кроме публичных нормативных социальных выплат</t>
  </si>
  <si>
    <t>Управление муниципальным долгом</t>
  </si>
  <si>
    <t xml:space="preserve">Процентные платежи по муниципальному долгу </t>
  </si>
  <si>
    <t>Обслуживание муниципального долга</t>
  </si>
  <si>
    <t>730</t>
  </si>
  <si>
    <t xml:space="preserve">Темрюкского района </t>
  </si>
  <si>
    <t>630</t>
  </si>
  <si>
    <t>Совет ветеранов свет.</t>
  </si>
  <si>
    <t>Совет ветеранов ТО.</t>
  </si>
  <si>
    <t>Публичные нормативные социальные выплаты гражданам</t>
  </si>
  <si>
    <t>310</t>
  </si>
  <si>
    <t>Содержание МБУ "Спортивный клуб "Барс"</t>
  </si>
  <si>
    <t>360</t>
  </si>
  <si>
    <t>Иные выплаты населению</t>
  </si>
  <si>
    <t>5300000000</t>
  </si>
  <si>
    <t>5400000000</t>
  </si>
  <si>
    <t xml:space="preserve">5500000000    </t>
  </si>
  <si>
    <t>5600000000</t>
  </si>
  <si>
    <t>5700000000</t>
  </si>
  <si>
    <t>5800000000</t>
  </si>
  <si>
    <t>5900000000</t>
  </si>
  <si>
    <t>6000000000</t>
  </si>
  <si>
    <t>6200000000</t>
  </si>
  <si>
    <t>6300000000</t>
  </si>
  <si>
    <t>6400000000</t>
  </si>
  <si>
    <t>6600000000</t>
  </si>
  <si>
    <t>6800000000</t>
  </si>
  <si>
    <t>6900000000</t>
  </si>
  <si>
    <t>7000000000</t>
  </si>
  <si>
    <t>7200000000</t>
  </si>
  <si>
    <t>7300000000</t>
  </si>
  <si>
    <t>7400000000</t>
  </si>
  <si>
    <t>7500000000</t>
  </si>
  <si>
    <t>7600000000</t>
  </si>
  <si>
    <t>7700000000</t>
  </si>
  <si>
    <t>7900000000</t>
  </si>
  <si>
    <t>№ п/п</t>
  </si>
  <si>
    <t>7310000000</t>
  </si>
  <si>
    <t>7310100000</t>
  </si>
  <si>
    <t>7310110280</t>
  </si>
  <si>
    <t>7310110300</t>
  </si>
  <si>
    <t>7310110310</t>
  </si>
  <si>
    <t>5210100000</t>
  </si>
  <si>
    <t>5210110010</t>
  </si>
  <si>
    <t>5210000000</t>
  </si>
  <si>
    <t>5310000000</t>
  </si>
  <si>
    <t>5310100000</t>
  </si>
  <si>
    <t>Проведение праздничных мероприятий</t>
  </si>
  <si>
    <t>5410000000</t>
  </si>
  <si>
    <t>5410100000</t>
  </si>
  <si>
    <t>5510000000</t>
  </si>
  <si>
    <t>5510100000</t>
  </si>
  <si>
    <t>5510110060</t>
  </si>
  <si>
    <t>5610000000</t>
  </si>
  <si>
    <t>5610100000</t>
  </si>
  <si>
    <t>5710000000</t>
  </si>
  <si>
    <t>5710100000</t>
  </si>
  <si>
    <t>5710110080</t>
  </si>
  <si>
    <t>5810000000</t>
  </si>
  <si>
    <t>5810110090</t>
  </si>
  <si>
    <t>5810100000</t>
  </si>
  <si>
    <t>6010000000</t>
  </si>
  <si>
    <t>6010100000</t>
  </si>
  <si>
    <t>6010110110</t>
  </si>
  <si>
    <t>6210000000</t>
  </si>
  <si>
    <t>6210100000</t>
  </si>
  <si>
    <t>6210110130</t>
  </si>
  <si>
    <t>6310000000</t>
  </si>
  <si>
    <t>6310100000</t>
  </si>
  <si>
    <t>6310110140</t>
  </si>
  <si>
    <t>6410000000</t>
  </si>
  <si>
    <t>6610000000</t>
  </si>
  <si>
    <t>6610100000</t>
  </si>
  <si>
    <t>6710100000</t>
  </si>
  <si>
    <t>6710110180</t>
  </si>
  <si>
    <t>6810100000</t>
  </si>
  <si>
    <t>6810000000</t>
  </si>
  <si>
    <t>6910000000</t>
  </si>
  <si>
    <t>6910100000</t>
  </si>
  <si>
    <t>7010000000</t>
  </si>
  <si>
    <t>7010100000</t>
  </si>
  <si>
    <t>7010110210</t>
  </si>
  <si>
    <t>7110100000</t>
  </si>
  <si>
    <t>7210000000</t>
  </si>
  <si>
    <t>7210100000</t>
  </si>
  <si>
    <t>7210110260</t>
  </si>
  <si>
    <t>7210110270</t>
  </si>
  <si>
    <t>7410000000</t>
  </si>
  <si>
    <t>Предоставление муниципальной поддержки в решении жилищной проблемы молодым семьям Темрюкского городского поселения Темрюкского района, нуждающимся в улучшении жилищных условий</t>
  </si>
  <si>
    <t>7510000000</t>
  </si>
  <si>
    <t>7510100000</t>
  </si>
  <si>
    <t>7510110340</t>
  </si>
  <si>
    <t>7610000000</t>
  </si>
  <si>
    <t>7710000000</t>
  </si>
  <si>
    <t>7710100000</t>
  </si>
  <si>
    <t>7710110360</t>
  </si>
  <si>
    <t>9010000190</t>
  </si>
  <si>
    <t>9200000000</t>
  </si>
  <si>
    <t>9210000000</t>
  </si>
  <si>
    <t>9100000000</t>
  </si>
  <si>
    <t>9110000000</t>
  </si>
  <si>
    <t>9110000190</t>
  </si>
  <si>
    <t>9210000190</t>
  </si>
  <si>
    <t>9400000000</t>
  </si>
  <si>
    <t>7910000000</t>
  </si>
  <si>
    <t>7910100000</t>
  </si>
  <si>
    <t>7910110380</t>
  </si>
  <si>
    <t>5610110070</t>
  </si>
  <si>
    <t>5910000000</t>
  </si>
  <si>
    <t>5910110100</t>
  </si>
  <si>
    <t>5410110040</t>
  </si>
  <si>
    <t>5410110050</t>
  </si>
  <si>
    <t>6810110190</t>
  </si>
  <si>
    <t>9300000000</t>
  </si>
  <si>
    <t>9310000000</t>
  </si>
  <si>
    <t>9500000000</t>
  </si>
  <si>
    <t>9500009999</t>
  </si>
  <si>
    <t>Приобретение новогодних подарков</t>
  </si>
  <si>
    <t>Осуществление внешнего муниципального финансового контроля</t>
  </si>
  <si>
    <t>5310110030</t>
  </si>
  <si>
    <t>Содержание и улучшение материально-технической базы</t>
  </si>
  <si>
    <t>Обеспечение бесперебойного электроснабжения уличного освещения</t>
  </si>
  <si>
    <t>Обеспечение деятельности Контрольно-счетной палаты муниципального образования Темрюкский район</t>
  </si>
  <si>
    <t>Материально-техническое обеспечение деятельности администрации Темрюкского городского поселения Темрюкского района</t>
  </si>
  <si>
    <t>880</t>
  </si>
  <si>
    <t>Специальные расходы</t>
  </si>
  <si>
    <t xml:space="preserve">Бюджетные инвестиции </t>
  </si>
  <si>
    <t>8000000000</t>
  </si>
  <si>
    <t>8010000000</t>
  </si>
  <si>
    <t>8010100000</t>
  </si>
  <si>
    <t>8010110390</t>
  </si>
  <si>
    <t>8100000000</t>
  </si>
  <si>
    <t>8110000000</t>
  </si>
  <si>
    <t>8110100000</t>
  </si>
  <si>
    <t>Развитие системы газоснабжения Темрюкского городского поселения Темрюкского района</t>
  </si>
  <si>
    <t>Обеспечение бесперебойного водоснабжения Темрюкского городского поселения Темрюкского района</t>
  </si>
  <si>
    <t>Изготовление наглядного материала</t>
  </si>
  <si>
    <t>8300000000</t>
  </si>
  <si>
    <t>8400000000</t>
  </si>
  <si>
    <t>8410000000</t>
  </si>
  <si>
    <t>8310000000</t>
  </si>
  <si>
    <t>Обеспечение благоприятных условий для развития малого и среднего предпринимательства  в Темрюкском городском поселении Темрюкского района</t>
  </si>
  <si>
    <t xml:space="preserve">Развитие деловой активности населения за счет повышения интереса к предпринимательской деятельности </t>
  </si>
  <si>
    <t>Поддержка деятельности территориального общественного самоуправления на территории Темрюкского городского поселения Темрюкского района</t>
  </si>
  <si>
    <t xml:space="preserve">Повышение активности участия органов ТОС в решении социально значимых проблем </t>
  </si>
  <si>
    <t xml:space="preserve">Компенсационные выплаты руководителям органов ТОС </t>
  </si>
  <si>
    <t>Модернизация существующей системы газоснабжения</t>
  </si>
  <si>
    <t>Обучение населения мерам пожарной безопасности и действиям при пожарах</t>
  </si>
  <si>
    <t>Создание условий для повышения уровня жизни населения</t>
  </si>
  <si>
    <t>Оказание поддержки гражданам, попавшим в трудную жизненную ситуацию</t>
  </si>
  <si>
    <t>Оказание материальной помощи гражданам, попавшим в трудную жизненную ситуацию</t>
  </si>
  <si>
    <t>Ежемесячные выплаты Почетным гражданам города Темрюка</t>
  </si>
  <si>
    <t xml:space="preserve">Создание  благоприятных условий для развития социально ориентированных некоммерческих организаций </t>
  </si>
  <si>
    <t>Оказание финансовой и имущественной поддержки социально ориентированным некоммерческим организациям</t>
  </si>
  <si>
    <t>Приобретение и сопровождение программного обеспечения</t>
  </si>
  <si>
    <t>Развитие, эксплуатация и обслуживание информационно-коммуникационных технологий</t>
  </si>
  <si>
    <t>Осуществление мероприятий по модернизации и обновлению материально-технической базы администрации Темрюкского городского поселения Темрюкского района</t>
  </si>
  <si>
    <t>Обеспечение информирования граждан о деятельности органов местного самоуправления и социально-политических событиях в Темрюкском городском поселении Темрюкского района</t>
  </si>
  <si>
    <t>Организация подписки на периодические издания</t>
  </si>
  <si>
    <t>5610200000</t>
  </si>
  <si>
    <t>5610220070</t>
  </si>
  <si>
    <t xml:space="preserve">Подписка на периодические издания </t>
  </si>
  <si>
    <t>Муниципальная программа Темрюкского городского поселения Темрюкского района «Материально-техническое обеспечение деятельности администрации Темрюкского городского поселения Темрюкского района»</t>
  </si>
  <si>
    <t>Сохранение информационного пространства важнейших исторических событий и укрепление нравственных ценностей</t>
  </si>
  <si>
    <t>Развитие системы благоустройства Темрюкского городского поселения Темрюкского района</t>
  </si>
  <si>
    <t>7010120210</t>
  </si>
  <si>
    <t>7010140210</t>
  </si>
  <si>
    <t>Повышение эффективности управления и распоряжения муниципальным имуществом, находящимся в собственности Темрюкского городского поселения Темрюкского района</t>
  </si>
  <si>
    <t>5210200000</t>
  </si>
  <si>
    <t>5210220020</t>
  </si>
  <si>
    <t>7010170210</t>
  </si>
  <si>
    <t>Обеспечение выполнения уставных целей и задач, возложенных на  муниципальные учреждения, подведомственные администрации Темрюкского городского поселения Темрюкского района</t>
  </si>
  <si>
    <t>Финансовое обеспечение деятельности МКУ «Централизованная бухгалтерия»</t>
  </si>
  <si>
    <t>Финансовое обеспечение выполнения муниципального задания МБУ «Общественно-социальный центр»</t>
  </si>
  <si>
    <t>Организация ритуальных услуг на территории Темрюкского городского поселения Темрюкского района</t>
  </si>
  <si>
    <t xml:space="preserve">Организация захоронения безродных </t>
  </si>
  <si>
    <t>7110110220</t>
  </si>
  <si>
    <t>7110200000</t>
  </si>
  <si>
    <t>7110220220</t>
  </si>
  <si>
    <t>Благоустройство территории кладбищ</t>
  </si>
  <si>
    <t>Социальное, культурное, нравственное и физическое развитие молодежи</t>
  </si>
  <si>
    <t>Содержание МКУ «Молодежный досуговый центр»</t>
  </si>
  <si>
    <t>Создание благоприятных условий для развития и реализации потенциала молодежи</t>
  </si>
  <si>
    <t>Обеспечение условий для развития физической культуры и массового спорта</t>
  </si>
  <si>
    <t>Организация проведения официальных физкультурно-оздоровительных и спортивных мероприятий</t>
  </si>
  <si>
    <t xml:space="preserve">Сохранение и развитие библиотечной и культурно-досуговой деятельности </t>
  </si>
  <si>
    <t xml:space="preserve">Создание условий для развития творческого потенциала жителей поселения </t>
  </si>
  <si>
    <t>Содержание МКУ «Городское библиотечное объединение»</t>
  </si>
  <si>
    <t>Содержание МАУ «Кинодосуговый центр «Тамань»</t>
  </si>
  <si>
    <t>Муниципальная программа  Темрюкского городского поселения Темрюкского района «Развитие муниципальной службы»</t>
  </si>
  <si>
    <t>Муниципальная программа Темрюкского городского поселения Темрюкского района «Использование арендных платежей»</t>
  </si>
  <si>
    <t>Улучшение качества энергоснабжения потребителей Темрюкского городского поселения Темрюкского района</t>
  </si>
  <si>
    <t>Обеспечение бесперебойного водоотведения на территории Темрюкского городского поселения Темрюкского района</t>
  </si>
  <si>
    <t>Развитие и совершенствование муниципальной службы</t>
  </si>
  <si>
    <t>Формирование эффективной системы управления муниципальной службой</t>
  </si>
  <si>
    <t>5910120100</t>
  </si>
  <si>
    <t>Создание комплексной системы противодействия коррупции</t>
  </si>
  <si>
    <t>Обеспечение безопасности дорожного движения на территории Темрюкского городского поселения Темрюкского района</t>
  </si>
  <si>
    <t>Содержание, капитальный ремонт, текущий ремонт и обустройство автомобильных дорог местного значения</t>
  </si>
  <si>
    <t>6410200000</t>
  </si>
  <si>
    <t>6410220150</t>
  </si>
  <si>
    <t>6410240150</t>
  </si>
  <si>
    <t>Нанесение горизонтальной дорожной разметки на автомобильных дорогах местного значения</t>
  </si>
  <si>
    <t>Прочие мероприятия</t>
  </si>
  <si>
    <t>7910120380</t>
  </si>
  <si>
    <t xml:space="preserve">Формирование доступной среды жизнедеятельности инвалидов и маломобильных групп населения </t>
  </si>
  <si>
    <t>Административные комиссии</t>
  </si>
  <si>
    <t>Образование и организация деятельности административных комиссий</t>
  </si>
  <si>
    <t>9220000000</t>
  </si>
  <si>
    <t>9220060190</t>
  </si>
  <si>
    <t>Проведение мероприятий, направленных на устранение условий, порождающих коррупцию</t>
  </si>
  <si>
    <t>Организация обучения муниципальных служащих и лиц, замещающих муниципальные должности</t>
  </si>
  <si>
    <t>Эксплуатация, обслуживание и повышение эффективности использования информационно-коммуникационных технологий</t>
  </si>
  <si>
    <t>7410100000</t>
  </si>
  <si>
    <t xml:space="preserve">Опубликование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</si>
  <si>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Оказание поддержки многодетным и малообеспеченным семьям</t>
  </si>
  <si>
    <t>7510220340</t>
  </si>
  <si>
    <t>Обеспечение  бесперебойной работы общественного транспорта  на территории Темрюкского городского поселения Темрюкского района</t>
  </si>
  <si>
    <t>Предоставление субсидии перевозчикам</t>
  </si>
  <si>
    <t>7510200000</t>
  </si>
  <si>
    <t>Муниципальная программа  Темрюкского городского поселения Темрюкского района «Обеспечение равной доступности транспортных услуг населению»</t>
  </si>
  <si>
    <t xml:space="preserve">Развитие молодежной политики в Темрюкском городском поселении Темрюкского района </t>
  </si>
  <si>
    <t>Содержание и обслуживание имущества казны Темрюкского городского поселения Темрюкского района</t>
  </si>
  <si>
    <t>Муниципальная программа Темрюкского городского поселения Темрюкского района «Обеспечение информационного освещения деятельности органов местного самоуправления»</t>
  </si>
  <si>
    <t>Содержание МКУ «Городское объединение культуры»</t>
  </si>
  <si>
    <t xml:space="preserve">Муниципальная программа Темрюкского городского поселения Темрюкского района «Календарь памятных дат» </t>
  </si>
  <si>
    <t xml:space="preserve">Капитальный ремонт автомобильных дорог </t>
  </si>
  <si>
    <t>Расходы на выплаты персоналу  государственных (муниципальных) органов</t>
  </si>
  <si>
    <t>9900000000</t>
  </si>
  <si>
    <t>Прочие непрограммные мероприятия</t>
  </si>
  <si>
    <t>Осуществление прочих расходов Темрюкского городского поселения Темрюкского района</t>
  </si>
  <si>
    <t>Качественное оказание ритуальных услуг</t>
  </si>
  <si>
    <t>7100000000</t>
  </si>
  <si>
    <t>7110000000</t>
  </si>
  <si>
    <t>9310000190</t>
  </si>
  <si>
    <t xml:space="preserve">Расходы на обеспечение функций органов местного самоуправления </t>
  </si>
  <si>
    <t>Прочее благоустройство</t>
  </si>
  <si>
    <t>6700000000</t>
  </si>
  <si>
    <t>6710000000</t>
  </si>
  <si>
    <t xml:space="preserve">Мероприятия по содержанию и обслуживанию казны Темрюкского городского поселения Темрюкского района
</t>
  </si>
  <si>
    <t>5910100000</t>
  </si>
  <si>
    <t>Предоставление субсидий субъектам малого и среднего предпринимательства</t>
  </si>
  <si>
    <t>6610120170</t>
  </si>
  <si>
    <t xml:space="preserve">Публикация нормативно 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</si>
  <si>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</si>
  <si>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Реконструкция  и капитальный ремонт электрических сетей и оборудования</t>
  </si>
  <si>
    <t xml:space="preserve">Публичные нормативные социальные выплаты гражданам
</t>
  </si>
  <si>
    <t>Мероприятия, направленные на формирование нетерпимого отношения к коррупции (специальные расходы)</t>
  </si>
  <si>
    <t>Возмещение части затрат перевозчикам, возникающих при перевозке пассажиров</t>
  </si>
  <si>
    <t>А.В. Румянцева</t>
  </si>
  <si>
    <t>8010200000</t>
  </si>
  <si>
    <t xml:space="preserve">Поддержание постоянной работоспособности системы видеонаблюдения </t>
  </si>
  <si>
    <t>8010300000</t>
  </si>
  <si>
    <t xml:space="preserve">Обеспечение возможности экстренного сообщения о правонарушении и преступлении </t>
  </si>
  <si>
    <t>Приобретение пульта экстренной видеосвязи с дежурной службой полиции</t>
  </si>
  <si>
    <t>8010220390</t>
  </si>
  <si>
    <t>8600000000</t>
  </si>
  <si>
    <t>8610000000</t>
  </si>
  <si>
    <t>Активизация профилактической и информационно-пропагандистской работы</t>
  </si>
  <si>
    <t>Обеспечение деятельности Совета Темрюкского городского поселения Темрюкского района</t>
  </si>
  <si>
    <t>Совет Темрюкского городского поселения Темрюкского района</t>
  </si>
  <si>
    <t>9000000000</t>
  </si>
  <si>
    <t>9010000000</t>
  </si>
  <si>
    <t>Повышение уровня контроля учета электроэнергии</t>
  </si>
  <si>
    <t>8310200000</t>
  </si>
  <si>
    <t>Обеспечение организации учета электроэнергии</t>
  </si>
  <si>
    <t>8310220420</t>
  </si>
  <si>
    <t>6910140200</t>
  </si>
  <si>
    <t xml:space="preserve">Капитальный ремонт </t>
  </si>
  <si>
    <t>6810200000</t>
  </si>
  <si>
    <t>Строительство водопроводных сетей</t>
  </si>
  <si>
    <t>Прочие мероприятия по благоустройству</t>
  </si>
  <si>
    <t>8110120400</t>
  </si>
  <si>
    <t>Проектирование (корректировка) схемы газоснабжения города Темрюка</t>
  </si>
  <si>
    <t>Обеспечение земельных участков инженерной инфраструктурой  в целях жилищного строительства на территории Темрюкского городского поселения Темрюкского района</t>
  </si>
  <si>
    <t>6410216150</t>
  </si>
  <si>
    <t>7010115210</t>
  </si>
  <si>
    <t>7010116210</t>
  </si>
  <si>
    <t>9400011110</t>
  </si>
  <si>
    <t>6410213150</t>
  </si>
  <si>
    <t>6910113200</t>
  </si>
  <si>
    <t>6810215190</t>
  </si>
  <si>
    <t>9910000000</t>
  </si>
  <si>
    <t>8010311390</t>
  </si>
  <si>
    <t>Исполнение иных обязательств Темрюкского городского поселения Темрюкского района</t>
  </si>
  <si>
    <t>Мероприятия, не исполненные в срок</t>
  </si>
  <si>
    <t>Денежные обязательства, не исполненные в предыдущий период</t>
  </si>
  <si>
    <t>Создание необходимых условий для обеспечения первичных мер пожарной безопасности в границах населенных пунктов Темрюкского городского поселения Темрюкского района</t>
  </si>
  <si>
    <t>Мероприятия в рамках управления муниципальным имуществом Темрюкского городского поселения Темрюкского района</t>
  </si>
  <si>
    <t xml:space="preserve">Содержание и улучшение материально-технической базы
</t>
  </si>
  <si>
    <t>6500000000</t>
  </si>
  <si>
    <t>6510000000</t>
  </si>
  <si>
    <t>Приведение нормативно-правовой базы градостроительной деятельности в соответствие с требованиями законодательства</t>
  </si>
  <si>
    <t>Проведение кадастровых работ по межеванию земель для постановки на кадастровый учет</t>
  </si>
  <si>
    <t>Разработка схем теплоснабжения</t>
  </si>
  <si>
    <t>Капитальный ремонт водопроводных сетей (за счет средств бюджета Темрюкского городского поселения Темрюкского района)</t>
  </si>
  <si>
    <t>Отлов безнадзорных животных</t>
  </si>
  <si>
    <t>Проведение инвентаризации дворовых территорий многоквартирных домов</t>
  </si>
  <si>
    <t>8710130460</t>
  </si>
  <si>
    <t>8700000000</t>
  </si>
  <si>
    <t>8710000000</t>
  </si>
  <si>
    <t>8710100000</t>
  </si>
  <si>
    <t>Развитие системы комфортной среды Темрюкского городского поселения Темрюкского района</t>
  </si>
  <si>
    <t>6810165020</t>
  </si>
  <si>
    <t xml:space="preserve">Проведение мероприятий по развитию водоотведения на территории Темрюкского городского поселения Темрюкского района </t>
  </si>
  <si>
    <t>Муниципальная программа Темрюкского городского поселения Темрюкского района "Формирование комфортной городской среды Темрюкского городского поселения Темрюкского района" на 2018-2022 годы"</t>
  </si>
  <si>
    <t>Комплексное повышение уровня комфорта городской среды на территории Темрюкского городского поселения Темрюкского района</t>
  </si>
  <si>
    <t>8010312390</t>
  </si>
  <si>
    <t>Обслуживание (телеинспекция) и ремонт артезианских скважин на территории Темрюкского городского поселения Темрюкского района</t>
  </si>
  <si>
    <t>6810120190</t>
  </si>
  <si>
    <t>Оформление документации по экологической безопасности МБУ «Спортивный клуб «Барс»</t>
  </si>
  <si>
    <t>7710113360</t>
  </si>
  <si>
    <t>Монтаж и установка пульта экстренной видеосвязи с дежурной службой полиции</t>
  </si>
  <si>
    <t xml:space="preserve">Ремонт источников наружного противопожарного водоснабжения </t>
  </si>
  <si>
    <t>Ремонт пожарных гидрантов</t>
  </si>
  <si>
    <t>6210300000</t>
  </si>
  <si>
    <t>6210330130</t>
  </si>
  <si>
    <t>Замена барьерных ограждений</t>
  </si>
  <si>
    <t>Реализация государственной программы Краснодарского края «Развитие сети автомобильных дорог Краснодарского края» в 2018 году</t>
  </si>
  <si>
    <t xml:space="preserve">64102S2440 </t>
  </si>
  <si>
    <t>Разработка дизайн-проектов</t>
  </si>
  <si>
    <t>Изготовление топпографической съемки</t>
  </si>
  <si>
    <t>Изготовление информационных материалов</t>
  </si>
  <si>
    <t>8710131460</t>
  </si>
  <si>
    <t>8710132460</t>
  </si>
  <si>
    <t>8710133460</t>
  </si>
  <si>
    <t>7310210310</t>
  </si>
  <si>
    <t>Бюджетные инвестиции</t>
  </si>
  <si>
    <t>Обустройство автомобильных дорог местного значения</t>
  </si>
  <si>
    <t>6410250150</t>
  </si>
  <si>
    <t>Проведение работ по оценке стоимости права на земельные участки</t>
  </si>
  <si>
    <t>7010180210</t>
  </si>
  <si>
    <t>7010180211</t>
  </si>
  <si>
    <t>7010140211</t>
  </si>
  <si>
    <t>7310130300</t>
  </si>
  <si>
    <t>Организация и проведение праздничных мероприятий</t>
  </si>
  <si>
    <t>5200000000</t>
  </si>
  <si>
    <t>Прочее благоустройство (за счет средств бюджета муниципального образования Темрюкский район)</t>
  </si>
  <si>
    <t>Приобретение спецтехники и другого оборудования для благоустройства</t>
  </si>
  <si>
    <t>Приобретение спецтехники и другого оборудования для благоустройства (за счет средств бюджета муниципального образования Темрюкский район)</t>
  </si>
  <si>
    <t>6310200000</t>
  </si>
  <si>
    <t>6310211140</t>
  </si>
  <si>
    <t>6510100000</t>
  </si>
  <si>
    <t>6510111160</t>
  </si>
  <si>
    <t xml:space="preserve">Проведение мероприятий по подготовке градостроительной  документации </t>
  </si>
  <si>
    <t>Строительство водопровода по ул.Ленина от РДК до ул. Свердлова с ответвлением к многоквартирным жилым домам № 27 "А", 27, 25, 25 "А" в г. Темрюке</t>
  </si>
  <si>
    <t>6810216190</t>
  </si>
  <si>
    <t>Информирование о времени движения общественного транспорта</t>
  </si>
  <si>
    <t>Изготовление информационных табличек расписания движения маршрутного транспорта</t>
  </si>
  <si>
    <t>6310300000</t>
  </si>
  <si>
    <t>Реализация государственной программы Краснодарского края «Развитие сети автомобильных дорог Краснодарского края» в 2018 году (за счет средств бюджета Темрюкского городского поселения Темрюкского района)</t>
  </si>
  <si>
    <t>6410217150</t>
  </si>
  <si>
    <t>7800000000</t>
  </si>
  <si>
    <t>7810000000</t>
  </si>
  <si>
    <t>7810110370</t>
  </si>
  <si>
    <t>Улучшение ситуации по обеспечению жильем граждан, состоящих на учете в качестве нуждающихся в жилых помещениях, а также вне очереди</t>
  </si>
  <si>
    <t>Организация маршрутной сети Темрюкского городского поселения Темрюкского района</t>
  </si>
  <si>
    <t>Разработка маршрутной сети общественного транспорта Темрюкского городского поселения Темрюкского района</t>
  </si>
  <si>
    <t>Создание условий для беспрепятственного доступа инвалидов и других маломобильных групп населения к административным зданиям и объектам социальной, транспортной и инженерной инфраструктуры</t>
  </si>
  <si>
    <t xml:space="preserve">Строительство водопровода </t>
  </si>
  <si>
    <t>Субсидия на дополнительную помощь местным бюджетам для решения социально значимых вопросов на 2018 год (капитальный и текущий ремонт, материально-техническое обеспечение МКУ "Городское библиотечное объединение")</t>
  </si>
  <si>
    <t>Субсидия на дополнительную помощь местным бюджетам для решения социально значимых вопросов на 2018 год (материально-техническое обеспечение МКУ "Городское объединение культуры")</t>
  </si>
  <si>
    <t>830</t>
  </si>
  <si>
    <t xml:space="preserve">Исполнение судебных актов </t>
  </si>
  <si>
    <t xml:space="preserve">Реализация мер по профилактике терроризма, экстремизма и гармонизации межнациональных (межэтнических) конфликтов в границах Темрюкского городского поселения Темрюкского района  </t>
  </si>
  <si>
    <t>8710134460</t>
  </si>
  <si>
    <t>6310312140</t>
  </si>
  <si>
    <t>Ликвидация артезианских скважин</t>
  </si>
  <si>
    <t>6810140190</t>
  </si>
  <si>
    <t>6810170190</t>
  </si>
  <si>
    <t>Обследование участка водопроводной сети</t>
  </si>
  <si>
    <t>Поощрение победителей ежеквартального конкурса "Лучший орган ТОС"</t>
  </si>
  <si>
    <t>5510120060</t>
  </si>
  <si>
    <t>Ремонт и содержание автомобильных дорог местного значения</t>
  </si>
  <si>
    <t>Совершенствование нормативно-правовой базы градостроительной деятельности Темрюкского городского поселения Темрюкского района</t>
  </si>
  <si>
    <t>Реализация полномочий администрации Темрюкского городского поселения Темрюкского района в сфере земельных отношений</t>
  </si>
  <si>
    <t>Комплекс кадастровых работ по межеванию земельных участков и их оценка</t>
  </si>
  <si>
    <t>8800000000</t>
  </si>
  <si>
    <t>8810000000</t>
  </si>
  <si>
    <t>8810100000</t>
  </si>
  <si>
    <t>8810110470</t>
  </si>
  <si>
    <t>Проведение работ по инженерно-геодезическим изысканиям, по выносу в натуру границ отвода земель</t>
  </si>
  <si>
    <t>8810120470</t>
  </si>
  <si>
    <t>8810140470</t>
  </si>
  <si>
    <t>Строительство водопровода</t>
  </si>
  <si>
    <t>Улучшение качества водоотведения</t>
  </si>
  <si>
    <t>Строительство канализационных сетей</t>
  </si>
  <si>
    <t>6910110200</t>
  </si>
  <si>
    <t>Комплексное повышение уровня благоустройства              территории Темрюкского городского поселения           Темрюкского района</t>
  </si>
  <si>
    <t>Ликвидация  несанкционированных мест размещения твёрдых коммунальных отходов</t>
  </si>
  <si>
    <t>Содержание парка им. Пушкина</t>
  </si>
  <si>
    <t>Приобретение бункеров,  контейнеров  для  твёрдых коммунальных отходов</t>
  </si>
  <si>
    <t>Содержание"Братского кладбища советских воинов, погибших в боях с фашистскими захватчиками, 1941-1943 годы, г. Темрюк, ул. Бувина, воинское кладбище"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</si>
  <si>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библиотечное объединение")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</si>
  <si>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объединение культуры")</t>
  </si>
  <si>
    <t>7310110281</t>
  </si>
  <si>
    <t>7310110282</t>
  </si>
  <si>
    <t>7310110301</t>
  </si>
  <si>
    <t>7310110302</t>
  </si>
  <si>
    <t>7310110311</t>
  </si>
  <si>
    <t>Предоставление дополнительных социальных выплат молодым семьям на приобретение (строительство) жилья (за счет средств бюджета Темрюкского городского поселения Темрюкского района)</t>
  </si>
  <si>
    <t>7410110240</t>
  </si>
  <si>
    <t>Оказание поддержки Почетным гражданам города Темрюка</t>
  </si>
  <si>
    <t>9700000000</t>
  </si>
  <si>
    <t>9700010290</t>
  </si>
  <si>
    <t>Проведение ремонта жилых помещений, предоставляемых по договорам социального найма</t>
  </si>
  <si>
    <t xml:space="preserve">Проведение мероприятий </t>
  </si>
  <si>
    <t>Сервисное обслуживание системы видеонаблюдения</t>
  </si>
  <si>
    <t>Проектирование сетей газоснабжения высокого и низкого давления и ШГРП с увеличением объёма существующих сетей газоснабжения на территории Темрюкского городского поселения Темрюкского района</t>
  </si>
  <si>
    <t>8110110400</t>
  </si>
  <si>
    <t>7810100000</t>
  </si>
  <si>
    <t xml:space="preserve">Проектирование инженерной инфраструктуры  </t>
  </si>
  <si>
    <t>Проектирование строительства объекта "Автомобильные дороги массива микрорайона Левобережный в г. Темрюке (обеспечение земельных участков, предоставленных многодетным семьям, инженерной инфраструктурой в целях жилищного строительства)</t>
  </si>
  <si>
    <t>8410100000</t>
  </si>
  <si>
    <t>8410110440</t>
  </si>
  <si>
    <t>Обеспечение деятельности избирательной комиссии</t>
  </si>
  <si>
    <t>Обеспечение деятельности Территориальной избирательной комиссии Темрюкская</t>
  </si>
  <si>
    <t>9600000000</t>
  </si>
  <si>
    <t>9610010120</t>
  </si>
  <si>
    <t>Строительство, реконструкция и техническое перевооружение объектов электросетевого комплекса</t>
  </si>
  <si>
    <t>Строительство и реконструкция электрических сетей и оборудования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</si>
  <si>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библиотечное объединение")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</si>
  <si>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объединение культуры")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</si>
  <si>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(МАУ «Кинодосуговый центр «Тамань»)</t>
  </si>
  <si>
    <t>Обеспечение полного и своевременного учёта муниципального имущества, достоверности и актуализации сведений Реестра муниципального имущества Темрюкского городского поселения Темрюкского района</t>
  </si>
  <si>
    <t>Непрограммные расходы администрации Темрюкского городского поселения Темрюкского района</t>
  </si>
  <si>
    <t>7010117210</t>
  </si>
  <si>
    <t>7310110320</t>
  </si>
  <si>
    <t>Создание условий для противодействия коррупции в структурных подразделениях администрации Темрюкского городского поселения Темрюкского района</t>
  </si>
  <si>
    <t>»</t>
  </si>
  <si>
    <t>9800000000</t>
  </si>
  <si>
    <t>9810000000</t>
  </si>
  <si>
    <t>9810000190</t>
  </si>
  <si>
    <t>9910010230</t>
  </si>
  <si>
    <t>Проведение экспертизы определения сметной стоимости</t>
  </si>
  <si>
    <t>8710110250</t>
  </si>
  <si>
    <t>Капитальный ремонт водопроводных сетей</t>
  </si>
  <si>
    <t>Ремонт канализационных сетей</t>
  </si>
  <si>
    <t>6910120200</t>
  </si>
  <si>
    <t>9920000000</t>
  </si>
  <si>
    <t>9920100000</t>
  </si>
  <si>
    <t>9920110080</t>
  </si>
  <si>
    <t>Погашение кредиторской задолженности МБУ «Общественно-социальный центр»</t>
  </si>
  <si>
    <t>9920110051</t>
  </si>
  <si>
    <t>9920110181</t>
  </si>
  <si>
    <t>9920110191</t>
  </si>
  <si>
    <t>9920110210</t>
  </si>
  <si>
    <t>Проектирование</t>
  </si>
  <si>
    <t>9920110430</t>
  </si>
  <si>
    <t>9920115190</t>
  </si>
  <si>
    <t>9920115210</t>
  </si>
  <si>
    <t>9920113150</t>
  </si>
  <si>
    <t>9920120020</t>
  </si>
  <si>
    <t>9920120380</t>
  </si>
  <si>
    <t>9920120150</t>
  </si>
  <si>
    <t>9920140150</t>
  </si>
  <si>
    <t>Проведение экспертизы</t>
  </si>
  <si>
    <t>9920140450</t>
  </si>
  <si>
    <t>9920170210</t>
  </si>
  <si>
    <t>Обеспечение деятельности уполномоченного учреждения муниципального образования Темрюкский район</t>
  </si>
  <si>
    <t>Приобретение жилых помещений</t>
  </si>
  <si>
    <t>7810110371</t>
  </si>
  <si>
    <t>74101L4970</t>
  </si>
  <si>
    <t>Осуществление мероприятий по улучшению жилищных условий</t>
  </si>
  <si>
    <t>Обслуживание, ремонт, строительство и ликвидационный тампонаж артезианских скважин на территории Темрюкского городского поселения Темрюкского района</t>
  </si>
  <si>
    <t>7610100000</t>
  </si>
  <si>
    <t>Документарное обеспечение осуществления регулярных перевозок</t>
  </si>
  <si>
    <t>Изготовление полиграфической продукции</t>
  </si>
  <si>
    <t>6310412150</t>
  </si>
  <si>
    <t>Сохранение объектов культурного наследия</t>
  </si>
  <si>
    <t>Содержание и ремонт памятников</t>
  </si>
  <si>
    <t>7310200000</t>
  </si>
  <si>
    <t>7310220330</t>
  </si>
  <si>
    <t>Субсидия на дополнительную помощь местным бюджетам для решения социально значимых вопросов местного значения на 2019 год</t>
  </si>
  <si>
    <t xml:space="preserve">Всего </t>
  </si>
  <si>
    <t>Муниципальная программа Темрюкского городского поселения Темрюкского района  «Развитие, эксплуатация и обслуживание информационно- коммуникационных технологий»</t>
  </si>
  <si>
    <t>Муниципальная программа Темрюкского городского поселения Темрюкского района «Обеспечение первичных мер пожарной безопасности»</t>
  </si>
  <si>
    <t>Муниципальная программа Темрюкского городского поселения Темрюкского района «Подготовка градостроительной документации»</t>
  </si>
  <si>
    <t>Муниципальная программа  Темрюкского городского поселения Темрюкского района «Поддержка малого и среднего предпринимательства»</t>
  </si>
  <si>
    <t>Муниципальная программа  Темрюкского городского поселения Темрюкского района «Развитие систем водоснабжения»</t>
  </si>
  <si>
    <t>Муниципальная программа Темрюкского городского поселения Темрюкского района «Водоотведение»</t>
  </si>
  <si>
    <t>Муниципальная программа Темрюкского городского поселения Темрюкского района «Адресная помощь гражданам, попавшим в трудную жизненную ситуацию»</t>
  </si>
  <si>
    <t>Муниципальная программа Темрюкского городского поселения Темрюкского района «Формирование муниципального жилищного фонда»</t>
  </si>
  <si>
    <t xml:space="preserve">Муниципальная программа Темрюкского городского поселения Темрюкского района «Формирование доступной среды для инвалидов и других маломобильных групп населения»
</t>
  </si>
  <si>
    <t>Муниципальная программа Темрюкского городского поселения Темрюкского района «Развитие газоснабжения»</t>
  </si>
  <si>
    <t>Муниципальная программа Темрюкского городского поселения Темрюкского района «Улучшение условий и охраны труда в Темрюкском городском поселении Темрюкского района»</t>
  </si>
  <si>
    <t>Муниципальная программа Темрюкского городского поселения Темрюкского района «Подготовка землеустроительной документации»</t>
  </si>
  <si>
    <t>Муниципальная программа Темрюкского городского поселения Темрюкского района «Энергоснабжение»</t>
  </si>
  <si>
    <t>Реализация мероприятий Программы «Формирование комфортной городской среды»</t>
  </si>
  <si>
    <t>Выполнение проектной документации</t>
  </si>
  <si>
    <t>8710112250</t>
  </si>
  <si>
    <t>8710113250</t>
  </si>
  <si>
    <t>Муниципальная программа Темрюкского городского поселения Темрюкского района «Формирование комфортной городской среды Темрюкского городского поселения Темрюкского района» на 2018-2024 годы»</t>
  </si>
  <si>
    <t>Развитие уличного освещения</t>
  </si>
  <si>
    <t>8710114250</t>
  </si>
  <si>
    <t>Исполнение судебных актов</t>
  </si>
  <si>
    <t>Переустановка программного обеспечения фонтана</t>
  </si>
  <si>
    <t>7010180220</t>
  </si>
  <si>
    <t>Повышение качества и комфорта городской среды на территории Темрюкского городского поселения Темрюкского района</t>
  </si>
  <si>
    <t xml:space="preserve">Обеспечение создания, содержания и развития объектов благоустройства на территории Темрюкского городского поселения Темрюкского района, включая объекты, находящиеся в частной собственности и прилегающие к ним территории </t>
  </si>
  <si>
    <t>Получение молодыми семьями – участниками мероприятия ведомственной целевой программы социальных выплат на приобретение (строительство) жилья</t>
  </si>
  <si>
    <t xml:space="preserve"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
</t>
  </si>
  <si>
    <t>Создание необходимых условий для предупреждения и ликвидации последствий чрезвычайных ситуаций на территории Темрюкского городского поселения Темрюкского района</t>
  </si>
  <si>
    <t>Проведение проектно-изыскательских работ</t>
  </si>
  <si>
    <t>Выполнение инженерных изысканий и проектных работ</t>
  </si>
  <si>
    <t>8500000000</t>
  </si>
  <si>
    <t>8510000000</t>
  </si>
  <si>
    <t>8510100000</t>
  </si>
  <si>
    <t>8510140440</t>
  </si>
  <si>
    <t>Обеспечение деятельности хозяйственного общества</t>
  </si>
  <si>
    <t>Взнос в уставный капитал хозяйственного общества</t>
  </si>
  <si>
    <t>9930000000</t>
  </si>
  <si>
    <t>9930010020</t>
  </si>
  <si>
    <t>Изготовление информационного материала</t>
  </si>
  <si>
    <t>Ознаменование праздничных дней и памятных дат истории России и Кубани</t>
  </si>
  <si>
    <t>(тыс. рублей)</t>
  </si>
  <si>
    <t>871F200000</t>
  </si>
  <si>
    <t>871F255550</t>
  </si>
  <si>
    <t>Реализация федерального проекта "Формирование комфортной городской среды"</t>
  </si>
  <si>
    <t>Профилактика производственного травматизма и профессиональной заболеваемости</t>
  </si>
  <si>
    <t>Диспансеризация муниципальных служащих администрации Темрюкского городского поселения Темрюкского района</t>
  </si>
  <si>
    <t>8610300000</t>
  </si>
  <si>
    <t>8610320460</t>
  </si>
  <si>
    <t>99000S0050</t>
  </si>
  <si>
    <t>Решение социально значимых вопросов местного значения за счет средств бюджета Темрюкского городского поселения Темрюкского района</t>
  </si>
  <si>
    <t>9900020050</t>
  </si>
  <si>
    <t>6910200000</t>
  </si>
  <si>
    <t>6910240200</t>
  </si>
  <si>
    <t>Реализация полномочий в сфере водоотведения</t>
  </si>
  <si>
    <t>Водоотведение поверхностных дождевых и талых сточных вод без непосредственного подключения к центральной системе водоотведения</t>
  </si>
  <si>
    <t>Строительство новых мест водозабора</t>
  </si>
  <si>
    <t>Установка пожарных гидрантов</t>
  </si>
  <si>
    <t>6210200000</t>
  </si>
  <si>
    <t>6210220130</t>
  </si>
  <si>
    <t>Проведение учёта мест захоронения</t>
  </si>
  <si>
    <t>Инвентаризация мест захоронений на кладбище в районе горы Гнилой г. Темрюк</t>
  </si>
  <si>
    <t>7110300000</t>
  </si>
  <si>
    <t>7110340220</t>
  </si>
  <si>
    <t>Непрерывная подготовка работников по охране труда на основе современных технологий обучения</t>
  </si>
  <si>
    <t xml:space="preserve">Обучение по охране труда руководителей и специалистов </t>
  </si>
  <si>
    <t>8610220450</t>
  </si>
  <si>
    <t>Информационное обеспечение и пропаганда охраны труда</t>
  </si>
  <si>
    <t>Приобретение информационных стендов по охране труда</t>
  </si>
  <si>
    <t>Приобретение типового пакета документов по охране труда</t>
  </si>
  <si>
    <t>8610400000</t>
  </si>
  <si>
    <t>8610420480</t>
  </si>
  <si>
    <t>8610420490</t>
  </si>
  <si>
    <t>Изготовление топографической съемки</t>
  </si>
  <si>
    <t>8710116250</t>
  </si>
  <si>
    <t>Расходы на выплаты персоналу государственных (муниципальных) органов</t>
  </si>
  <si>
    <t>Реализация государственной программы Краснодарского края «Развитие сети автомобильных дорог Краснодарского края» в 2020 году (за счет средств бюджета Темрюкского городского поселения Темрюкского района)</t>
  </si>
  <si>
    <t>Капитальный ремонт и ремонт автомобильных дорог общего пользования местного значения</t>
  </si>
  <si>
    <t>6410221150</t>
  </si>
  <si>
    <t>64102S2440</t>
  </si>
  <si>
    <t>Реконструкция водопроводных сетей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</si>
  <si>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2020 году</t>
  </si>
  <si>
    <t>6810180190</t>
  </si>
  <si>
    <t>68101S0330</t>
  </si>
  <si>
    <t>Приобретение спецтехники для благоустройства</t>
  </si>
  <si>
    <t>7010118210</t>
  </si>
  <si>
    <t>9920100190</t>
  </si>
  <si>
    <t>9920110010</t>
  </si>
  <si>
    <t>9920120390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</si>
  <si>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работ,услуг</t>
  </si>
  <si>
    <t>9920110140</t>
  </si>
  <si>
    <t>9920110180</t>
  </si>
  <si>
    <t>9920110190</t>
  </si>
  <si>
    <t>9920110200</t>
  </si>
  <si>
    <t>9920120190</t>
  </si>
  <si>
    <t>9920140200</t>
  </si>
  <si>
    <t>Содержание "Братского кладбища советских воинов, погибших в боях с фашистскими захватчиками, 1941-1943 годы, г. Темрюк, ул. Бувина, воинское кладбище"</t>
  </si>
  <si>
    <t>9920110220</t>
  </si>
  <si>
    <t>9920120220</t>
  </si>
  <si>
    <t>9920180210</t>
  </si>
  <si>
    <t>9920110280</t>
  </si>
  <si>
    <t>9920110300</t>
  </si>
  <si>
    <t>9920111160</t>
  </si>
  <si>
    <t>Содержание, проектирование, ремонт и строительство сетей водоснабжения, артезианских скважин и объектов водоподготовки</t>
  </si>
  <si>
    <t xml:space="preserve"> Бюджетные инвестиции</t>
  </si>
  <si>
    <t>8410110480</t>
  </si>
  <si>
    <t>Разработка проектов планировки и проектов межевания</t>
  </si>
  <si>
    <t>Разработка проектов межевания</t>
  </si>
  <si>
    <t>8410400000</t>
  </si>
  <si>
    <t>8410410490</t>
  </si>
  <si>
    <t>8410410491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</si>
  <si>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</si>
  <si>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Проектирование </t>
  </si>
  <si>
    <t>Разработка проектов планировки и проектов межевания территории</t>
  </si>
  <si>
    <t>Создание комфортной городской среды в Темрюкском городском поселении Темрюкского района</t>
  </si>
  <si>
    <t xml:space="preserve"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</t>
  </si>
  <si>
    <t>871F254240</t>
  </si>
  <si>
    <t>Иные межбюджетные трансферты на дополнительную помощь местным бюджетам для решения социально значимых вопросов местного значения на 2020 год</t>
  </si>
  <si>
    <t>7010162980</t>
  </si>
  <si>
    <t>7310162980</t>
  </si>
  <si>
    <t>Проведение предпроектных изысканий оползневых процессов</t>
  </si>
  <si>
    <t>Подготовка документов по безопасности территории Темрюкского городского поселения Темрюкского района</t>
  </si>
  <si>
    <t>Разработка паспорта безопасности Темрюкского городского поселения Темрюкского района</t>
  </si>
  <si>
    <t>8510200000</t>
  </si>
  <si>
    <t>8510240460</t>
  </si>
  <si>
    <t>8510300000</t>
  </si>
  <si>
    <t>8510340480</t>
  </si>
  <si>
    <t>Обеспечение деятельности администрации муниципального образования Темрюкский район по осуществлению внутреннего муниципального финансового контроля</t>
  </si>
  <si>
    <t>Осуществление полномочий по осуществлению внутреннего муниципального финансового контроля</t>
  </si>
  <si>
    <t>9610000000</t>
  </si>
  <si>
    <t>9610000190</t>
  </si>
  <si>
    <t>Выполнение предпроектных инженерно-геодезических изысканий оползневых процессов</t>
  </si>
  <si>
    <t>Восстановление (ремонт, благоустройство) воинских захоронений</t>
  </si>
  <si>
    <t>7310220350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</si>
  <si>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2020 году</t>
  </si>
  <si>
    <t>69101S0310</t>
  </si>
  <si>
    <t>Капитальный ремонт и ремонт автомобильных дорог общего пользования местного значения (за счет средств бюджета муниципального образования Темрюкский район)</t>
  </si>
  <si>
    <t>6410220160</t>
  </si>
  <si>
    <t>Взносы в уставный фонд муниципального унитарного предприятия Темрюкского городского поселения Темрюкского района "Темрюк-Водоканал"</t>
  </si>
  <si>
    <t>9910070200</t>
  </si>
  <si>
    <t>7310110312</t>
  </si>
  <si>
    <t>Оплата кредиторской задолженности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</si>
  <si>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(осуществление технологического присоединения)</t>
  </si>
  <si>
    <t>8710120250</t>
  </si>
  <si>
    <t>Приобретение информационных табличек</t>
  </si>
  <si>
    <t>6210340130</t>
  </si>
  <si>
    <t>6210340131</t>
  </si>
  <si>
    <t>Возмещение в связи с изъятием земельного участка для муниципальных нужд</t>
  </si>
  <si>
    <t>9910080100</t>
  </si>
  <si>
    <t>Выполнение топографической съемки</t>
  </si>
  <si>
    <t>6910180200</t>
  </si>
  <si>
    <t>8710140250</t>
  </si>
  <si>
    <t>Информационная поддержка субъектов малого и среднего предпринимательства</t>
  </si>
  <si>
    <t>6610110170</t>
  </si>
  <si>
    <t>Приобретение материалов для ремонта водопроводных сетей</t>
  </si>
  <si>
    <t>6810140191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</si>
  <si>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(за счет средств бюджета Темрюкского городского поселения Темрюкского района)</t>
  </si>
  <si>
    <t>Предоставление субсидии муниципальному унитарному предприятию Темрюкского городского поселения Темрюкского района "Темрюк-Водоканал" на финансовое обеспечение затрат, возникающих в связи с оказанием коммунальных услуг</t>
  </si>
  <si>
    <t>9910070300</t>
  </si>
  <si>
    <t>Проведение прочих мероприятий</t>
  </si>
  <si>
    <t>8510400000</t>
  </si>
  <si>
    <t>8510440490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</si>
  <si>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2021 году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</si>
  <si>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2021 году</t>
  </si>
  <si>
    <t>Приобретение оборудования</t>
  </si>
  <si>
    <t>6910180300</t>
  </si>
  <si>
    <t>Строительство объектов электроснабжения</t>
  </si>
  <si>
    <t>8410500000</t>
  </si>
  <si>
    <t>8410510580</t>
  </si>
  <si>
    <t>Муниципальная программа Темрюкского городского поселения Темрюкского района «Молодежь Темрюка»</t>
  </si>
  <si>
    <t>Муниципальная программа Темрюкского городского поселения Темрюкского района «Развитие сферы культуры»</t>
  </si>
  <si>
    <t>Капитальный ремонт здания клуба по адресу: г. Темрюк, переулок им. Дуси Виноградовой, 1 (софинансирование к краевому бюджету)</t>
  </si>
  <si>
    <t>7310110304</t>
  </si>
  <si>
    <t>Муниципальная программа Темрюкского городского поселения Темрюкского района «Поддержка социально ориентированных некоммерческих организаций»</t>
  </si>
  <si>
    <t>Муниципальная программа Темрюкского городского поселения Темрюкского района «Развитие физической культуры и спорта»</t>
  </si>
  <si>
    <t>Муниципальная программа Темрюкского городского поселения Темрюкского района «Управление муниципальным имуществом»</t>
  </si>
  <si>
    <t>Муниципальная программа Темрюкского городского поселения Темрюкского района «Профилактика терроризма и экстремизма»</t>
  </si>
  <si>
    <t>Муниципальная программа Темрюкского городского поселения Темрюкского района «Организация благоустройства территории»</t>
  </si>
  <si>
    <t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</t>
  </si>
  <si>
    <t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</t>
  </si>
  <si>
    <t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</t>
  </si>
  <si>
    <t>Мероприятия по содержанию и обслуживанию казны Темрюкского городского поселения Темрюкского района</t>
  </si>
  <si>
    <t>Муниципальная  программа Темрюкского городского поселения Темрюкского района «Обеспечение деятельности подведомственных муниципальных учреждений»</t>
  </si>
  <si>
    <t>Муниципальная программа Темрюкского городского поселения Темрюкского района «Развитие органов территориального общественного самоуправления Темрюкского городского поселения Темрюкского района»</t>
  </si>
  <si>
    <t>Муниципальная программа Темрюкского городского поселения Темрюкского района «Противодействие коррупции»</t>
  </si>
  <si>
    <t>Муниципальная программа  Темрюкского городского поселения Темрюкского района «Повышение безопасности дорожного движения»</t>
  </si>
  <si>
    <t>Содержание "Братского кладбища советских воинов, погибших в боях с фашистскими захватчиками, 1942-1943 годы, г. Темрюк, ул. Бувина, воинское кладбище"</t>
  </si>
  <si>
    <t>Муниципальная программа Темрюкского городского поселения Темрюкского района «Ритуальные услуги»</t>
  </si>
  <si>
    <t>641026S440</t>
  </si>
  <si>
    <t>Капитальный ремонт и ремонт автомобильных дорог общего пользования местного значения (за счет средств бюджета Темрюкского городского поселения Темрюкского района)</t>
  </si>
  <si>
    <t>6410220440</t>
  </si>
  <si>
    <t>Муниципальная программа Темрюкского городского поселения Темрюкского района «Обеспечение жильем молодых семей»</t>
  </si>
  <si>
    <t>Осуществлении полномочий на определение поставщиков (подрядчиков, исполнителей) при осуществлении конкурентных способов закупок товаров, работ, услуг для обеспечения муниципальных нужд Темрюкского городского поселения Темрюкского района</t>
  </si>
  <si>
    <t>Реализация мероприятий по обеспечению жильем молодых семей</t>
  </si>
  <si>
    <t>Проведение благоустройства общественных территорий</t>
  </si>
  <si>
    <t>8710180250</t>
  </si>
  <si>
    <t>Распределение бюджетных ассигнований по целевым статьям (муниципальным программам Темрюкского городского поселения Темрюкского района и непрограммным направлениям деятельности), группам, подгруппам видов расходов   классификации расходов бюджетов на 2022 год</t>
  </si>
  <si>
    <t>8510441490</t>
  </si>
  <si>
    <t>Проектирование и строительство газопроводов на территории Темрюкского городского поселения Темрюкского района</t>
  </si>
  <si>
    <t>8110200000</t>
  </si>
  <si>
    <t>Разработка проектно-сметной документации</t>
  </si>
  <si>
    <t>8110240400</t>
  </si>
  <si>
    <t>Корректировка схемы водоснабжения и водоотведения Темрюкского городского поселения Темрюкского района на перспективу до 2032 года</t>
  </si>
  <si>
    <t>9910070301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</si>
  <si>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«Чистый город»</t>
  </si>
  <si>
    <t>Финансовое обеспечение выполнения муниципального задания МБУ «Чистый город»</t>
  </si>
  <si>
    <t>5410110150</t>
  </si>
  <si>
    <t>73102L2990</t>
  </si>
  <si>
    <t>Строительство водовода и системы водоподготовки</t>
  </si>
  <si>
    <t>6810120191</t>
  </si>
  <si>
    <t>Реализация мероприятий федеральной целевой программы "Увековечение памяти погибших при защите Отечества на 2019-2024 годы"</t>
  </si>
  <si>
    <t>Предоставление субсидий Фонду социально-экономического развития Темрюкского городского поселения Темрюкского района "Мой город"</t>
  </si>
  <si>
    <t>7610140350</t>
  </si>
  <si>
    <t>Проведение прочих мероприятий по обеспечению первичных мер пожарной безопасности на территории Темрюкского городского поселения Темрюкского района</t>
  </si>
  <si>
    <t xml:space="preserve">  Темрюкского района IV созыва</t>
  </si>
  <si>
    <t>к решению XLI сессии Совета</t>
  </si>
  <si>
    <t>от "23" ноября 2021 года № 248</t>
  </si>
  <si>
    <t>ПРИЛОЖЕНИЕ № 3</t>
  </si>
  <si>
    <t>к решению ____ сессии Совета</t>
  </si>
  <si>
    <t>Темрюкского района ___ созыва</t>
  </si>
  <si>
    <t>от «___» _________ года № ___</t>
  </si>
  <si>
    <t>«ПРИЛОЖЕНИЕ № 4</t>
  </si>
  <si>
    <t>(в редакции решения _____ сессии Совета</t>
  </si>
  <si>
    <t>Темрюкского района IV созыва</t>
  </si>
  <si>
    <t>от «___» ______________  № _____)</t>
  </si>
  <si>
    <t xml:space="preserve">Публикация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</si>
  <si>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9920110070</t>
  </si>
  <si>
    <t>9920110090</t>
  </si>
  <si>
    <t>Проведение мероприятий по ликвидации последствий чрезвычайной ситуации, произошедшей на территории Темрюкского городского поселения Темрюкского района 13 августа 2021 года</t>
  </si>
  <si>
    <t>9910040491</t>
  </si>
  <si>
    <t>9920140491</t>
  </si>
  <si>
    <t>9920110230</t>
  </si>
  <si>
    <t xml:space="preserve">Обустройство автомобильных дорог местного значения </t>
  </si>
  <si>
    <t>9920120162</t>
  </si>
  <si>
    <t>9920120440</t>
  </si>
  <si>
    <t>Предоставление субсидий физическим лицам, применяющим специальный налоговый режим «Налог на профессиональный доход»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</si>
  <si>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 услуг</t>
  </si>
  <si>
    <t>6610140170</t>
  </si>
  <si>
    <t>9920110470</t>
  </si>
  <si>
    <t>9920120470</t>
  </si>
  <si>
    <t>Реализация федерального проекта "Чистая вода" и регионального проекта Краснодарского края "Качество питьевой воды"</t>
  </si>
  <si>
    <t>Реализация мероприятий государственной программы Краснодарского края "Развитие жилищно-коммунального хозяйства"</t>
  </si>
  <si>
    <t>681F500000</t>
  </si>
  <si>
    <t>681F552430</t>
  </si>
  <si>
    <t>Строительство объектов электроснабжения (за счет средств бюджета Темрюкского городского поселения Темрюкского района)</t>
  </si>
  <si>
    <t>9920110580</t>
  </si>
  <si>
    <t>9920180190</t>
  </si>
  <si>
    <t>9920113250</t>
  </si>
  <si>
    <t>9920114250</t>
  </si>
  <si>
    <t>9920120250</t>
  </si>
  <si>
    <t>9920140210</t>
  </si>
  <si>
    <t>9920110320</t>
  </si>
  <si>
    <t>Реализация мероприятий по социальной поддержке лиц, замещавших муниципальные должности и должности муниципальной службы</t>
  </si>
  <si>
    <t>9910010231</t>
  </si>
  <si>
    <t>Предоставление единовременной материальной помощи и финансовой помощи в связи с утратой имущества первой необходимости гражданам Российской Федерации, пострадавшим в результате чрезвычайной ситуации в связи с выпадением обильных осадков в виде дождя 13 августа 2021 года на территории Темрюкского городского поселения Темрюкского района</t>
  </si>
  <si>
    <t>9910040492</t>
  </si>
  <si>
    <t>Субсидии бюджетам муниципальных образований Краснодарского края из резервного фонда администрации Краснодарского края</t>
  </si>
  <si>
    <t>99100S2400</t>
  </si>
  <si>
    <t>8610500000</t>
  </si>
  <si>
    <t>Проведение прочих мероприятий в сфере охраны труда</t>
  </si>
  <si>
    <t>Приобретение средств индивидуальной защиты для предупреждения и предотвращения коронавирусной инфекции COVID-19</t>
  </si>
  <si>
    <t>8610520430</t>
  </si>
  <si>
    <t>Реализация федерального проекта «Формирование комфортной городской среды»</t>
  </si>
  <si>
    <t>Реализация мероприятий государственной программы Краснодарского края "Развитие жилищно-коммунального хозяйства" (за счет средств бюджета Темрюкского городского поселения Темрюкского района)</t>
  </si>
  <si>
    <t>6810120192</t>
  </si>
  <si>
    <t>Иные межбюджетные трансферты на дополнительную помощь местным бюджетам для решения социально значимых вопросов местного значения на 2022 год</t>
  </si>
  <si>
    <t>Строительство объектов инженерной инфраструктуры</t>
  </si>
  <si>
    <t>84105S2640</t>
  </si>
  <si>
    <t xml:space="preserve">Заместитель главы </t>
  </si>
  <si>
    <t>Улучшение ситуации по обеспечению жильем граждан, состоящих на учете в качестве нуждающихся в жилых помещениях, в том числе вне очереди, а также предоставление или выплата возмещения за изымаемые жилые помещения в аварийных многоквартирных домах</t>
  </si>
  <si>
    <t>Реализация адресной программы Краснодарского края «Переселение граждан из аварийного жилищного фонда на 2019 – 2023 годы»</t>
  </si>
  <si>
    <t>Переселение граждан из аварийного жилищного фонда (за счет средств государственной корпорации – Фонда содействия реформированию жилищно-коммунального хозяйства)</t>
  </si>
  <si>
    <t>Переселение граждан из аварийного жилищного фонда</t>
  </si>
  <si>
    <t>781F300000</t>
  </si>
  <si>
    <t>781F367483</t>
  </si>
  <si>
    <t>781F367484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</si>
</sst>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justify" vertical="center" wrapText="1"/>
    </xf>
    <xf numFmtId="166" fontId="11" fillId="0" borderId="0" xfId="1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166" fontId="11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166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165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11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165" fontId="6" fillId="0" borderId="0" xfId="0" applyNumberFormat="1" applyFont="1" applyFill="1" applyAlignment="1">
      <alignment vertical="center"/>
    </xf>
    <xf numFmtId="166" fontId="11" fillId="0" borderId="1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/>
    </xf>
    <xf numFmtId="0" fontId="11" fillId="0" borderId="0" xfId="1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 wrapText="1"/>
    </xf>
    <xf numFmtId="14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66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3;&#1072;&#1089;&#1090;&#1103;.NASTYA/Application%20Data/Microsoft/Excel/4%20&#1055;&#1088;&#1080;&#1083;&#1086;&#1078;&#1077;&#1085;&#1080;&#1077;%20(&#1074;&#1077;&#1076;&#1086;&#1084;&#1089;&#1090;&#1074;&#1077;&#1085;&#1085;&#1072;&#11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2018 (26.06.18) "/>
      <sheetName val="бюджет 2018 (24.08.18)  (2)"/>
    </sheetNames>
    <sheetDataSet>
      <sheetData sheetId="0"/>
      <sheetData sheetId="1">
        <row r="56">
          <cell r="H56">
            <v>274.8</v>
          </cell>
        </row>
        <row r="328">
          <cell r="B328" t="str">
            <v>Выполнение проектной документации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K6" sqref="K6"/>
    </sheetView>
  </sheetViews>
  <sheetFormatPr defaultColWidth="9.140625" defaultRowHeight="15.75" x14ac:dyDescent="0.2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 x14ac:dyDescent="0.25">
      <c r="A1" s="73" t="s">
        <v>2</v>
      </c>
      <c r="B1" s="73"/>
      <c r="C1" s="73"/>
      <c r="D1" s="73"/>
      <c r="E1" s="73"/>
      <c r="F1" s="73"/>
      <c r="G1" s="73"/>
      <c r="H1" s="73"/>
      <c r="I1" s="73"/>
    </row>
    <row r="2" spans="1:9" ht="4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15.6" x14ac:dyDescent="0.35">
      <c r="A3" s="74"/>
      <c r="B3" s="74"/>
      <c r="C3" s="74"/>
      <c r="D3" s="74"/>
      <c r="E3" s="74"/>
      <c r="F3" s="74"/>
      <c r="G3" s="74"/>
      <c r="H3" s="74"/>
      <c r="I3" s="74"/>
    </row>
    <row r="4" spans="1:9" ht="78" customHeight="1" x14ac:dyDescent="0.25">
      <c r="A4" s="78" t="s">
        <v>6</v>
      </c>
      <c r="B4" s="78"/>
      <c r="C4" s="78"/>
      <c r="D4" s="78"/>
      <c r="E4" s="1">
        <v>965000</v>
      </c>
      <c r="F4" s="1" t="s">
        <v>4</v>
      </c>
    </row>
    <row r="5" spans="1:9" ht="47.25" customHeight="1" x14ac:dyDescent="0.25">
      <c r="A5" s="78" t="s">
        <v>54</v>
      </c>
      <c r="B5" s="78"/>
      <c r="C5" s="78"/>
      <c r="D5" s="78"/>
      <c r="E5" s="1">
        <v>35000</v>
      </c>
      <c r="F5" s="1" t="s">
        <v>4</v>
      </c>
    </row>
    <row r="6" spans="1:9" ht="47.25" customHeight="1" x14ac:dyDescent="0.25">
      <c r="A6" s="78" t="s">
        <v>7</v>
      </c>
      <c r="B6" s="78"/>
      <c r="C6" s="78"/>
      <c r="D6" s="78"/>
      <c r="E6" s="1">
        <v>174000</v>
      </c>
      <c r="F6" s="1" t="s">
        <v>4</v>
      </c>
    </row>
    <row r="7" spans="1:9" ht="47.25" customHeight="1" x14ac:dyDescent="0.25">
      <c r="A7" s="78" t="s">
        <v>55</v>
      </c>
      <c r="B7" s="78"/>
      <c r="C7" s="78"/>
      <c r="D7" s="78"/>
      <c r="E7" s="1">
        <v>35000</v>
      </c>
      <c r="F7" s="1" t="s">
        <v>4</v>
      </c>
    </row>
    <row r="8" spans="1:9" ht="42" customHeight="1" x14ac:dyDescent="0.25">
      <c r="A8" s="78" t="s">
        <v>8</v>
      </c>
      <c r="B8" s="78"/>
      <c r="C8" s="78"/>
      <c r="D8" s="78"/>
      <c r="E8" s="8">
        <v>2151896.31</v>
      </c>
      <c r="F8" s="1" t="s">
        <v>4</v>
      </c>
    </row>
    <row r="9" spans="1:9" ht="42" customHeight="1" x14ac:dyDescent="0.25">
      <c r="A9" s="78" t="s">
        <v>15</v>
      </c>
      <c r="B9" s="78"/>
      <c r="C9" s="78"/>
      <c r="D9" s="78"/>
      <c r="E9" s="1">
        <v>47200</v>
      </c>
      <c r="F9" s="1" t="s">
        <v>4</v>
      </c>
    </row>
    <row r="10" spans="1:9" x14ac:dyDescent="0.25">
      <c r="A10" s="75" t="s">
        <v>3</v>
      </c>
      <c r="B10" s="75"/>
      <c r="C10" s="75"/>
      <c r="D10" s="75"/>
    </row>
    <row r="11" spans="1:9" x14ac:dyDescent="0.25">
      <c r="A11" s="75"/>
      <c r="B11" s="75"/>
      <c r="C11" s="75"/>
      <c r="D11" s="75"/>
      <c r="E11" s="3">
        <f>6588*4</f>
        <v>26352</v>
      </c>
      <c r="F11" s="1" t="s">
        <v>4</v>
      </c>
    </row>
    <row r="12" spans="1:9" x14ac:dyDescent="0.25">
      <c r="D12" s="2"/>
    </row>
    <row r="13" spans="1:9" x14ac:dyDescent="0.25">
      <c r="A13" s="74"/>
      <c r="B13" s="74"/>
      <c r="C13" s="74"/>
      <c r="D13" s="74"/>
    </row>
    <row r="14" spans="1:9" s="4" customFormat="1" x14ac:dyDescent="0.25">
      <c r="A14" s="76" t="s">
        <v>5</v>
      </c>
      <c r="B14" s="76"/>
      <c r="C14" s="76"/>
      <c r="D14" s="76"/>
      <c r="E14" s="76"/>
      <c r="F14" s="77"/>
      <c r="G14" s="77"/>
    </row>
    <row r="15" spans="1:9" x14ac:dyDescent="0.25">
      <c r="A15" s="76"/>
      <c r="B15" s="76"/>
      <c r="C15" s="76"/>
      <c r="D15" s="76"/>
      <c r="E15" s="76"/>
      <c r="F15" s="77">
        <f>E11+E9+E7+E4+E8</f>
        <v>3225448.31</v>
      </c>
      <c r="G15" s="77"/>
      <c r="H15" s="77"/>
    </row>
  </sheetData>
  <mergeCells count="13">
    <mergeCell ref="A1:I2"/>
    <mergeCell ref="A3:I3"/>
    <mergeCell ref="A10:D11"/>
    <mergeCell ref="A14:E15"/>
    <mergeCell ref="F14:G14"/>
    <mergeCell ref="F15:H15"/>
    <mergeCell ref="A13:D13"/>
    <mergeCell ref="A4:D4"/>
    <mergeCell ref="A9:D9"/>
    <mergeCell ref="A7:D7"/>
    <mergeCell ref="A8:D8"/>
    <mergeCell ref="A5:D5"/>
    <mergeCell ref="A6:D6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27" sqref="F27"/>
    </sheetView>
  </sheetViews>
  <sheetFormatPr defaultColWidth="9.140625" defaultRowHeight="15.75" x14ac:dyDescent="0.2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 x14ac:dyDescent="0.25">
      <c r="A1" s="73" t="s">
        <v>9</v>
      </c>
      <c r="B1" s="73"/>
      <c r="C1" s="73"/>
      <c r="D1" s="73"/>
      <c r="E1" s="73"/>
      <c r="F1" s="73"/>
      <c r="G1" s="73"/>
      <c r="H1" s="73"/>
      <c r="I1" s="73"/>
    </row>
    <row r="2" spans="1:9" ht="4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15.6" x14ac:dyDescent="0.35">
      <c r="A3" s="74"/>
      <c r="B3" s="74"/>
      <c r="C3" s="74"/>
      <c r="D3" s="74"/>
      <c r="E3" s="74"/>
      <c r="F3" s="74"/>
      <c r="G3" s="74"/>
      <c r="H3" s="74"/>
      <c r="I3" s="74"/>
    </row>
    <row r="4" spans="1:9" ht="74.25" customHeight="1" x14ac:dyDescent="0.25">
      <c r="A4" s="78" t="s">
        <v>10</v>
      </c>
      <c r="B4" s="78"/>
      <c r="C4" s="78"/>
      <c r="D4" s="78"/>
    </row>
    <row r="5" spans="1:9" ht="21" customHeight="1" x14ac:dyDescent="0.25">
      <c r="A5" s="5"/>
      <c r="B5" s="5"/>
      <c r="C5" s="5"/>
      <c r="D5" s="5"/>
      <c r="F5" s="79">
        <f>C7*E6+C9*E8</f>
        <v>10000380</v>
      </c>
      <c r="G5" s="79"/>
      <c r="H5" s="1" t="s">
        <v>4</v>
      </c>
    </row>
    <row r="6" spans="1:9" ht="21" customHeight="1" x14ac:dyDescent="0.25">
      <c r="A6" s="80" t="s">
        <v>11</v>
      </c>
      <c r="B6" s="80"/>
      <c r="C6" s="80"/>
      <c r="D6" s="80"/>
      <c r="E6" s="2">
        <v>731000</v>
      </c>
      <c r="F6" s="1" t="s">
        <v>12</v>
      </c>
    </row>
    <row r="7" spans="1:9" ht="17.25" customHeight="1" x14ac:dyDescent="0.25">
      <c r="A7" s="6" t="s">
        <v>13</v>
      </c>
      <c r="B7" s="6"/>
      <c r="C7" s="6">
        <v>6.5</v>
      </c>
      <c r="D7" s="6" t="s">
        <v>4</v>
      </c>
      <c r="F7" s="7"/>
      <c r="G7" s="7"/>
      <c r="H7" s="7"/>
      <c r="I7" s="7"/>
    </row>
    <row r="8" spans="1:9" ht="19.5" customHeight="1" x14ac:dyDescent="0.25">
      <c r="A8" s="80" t="s">
        <v>11</v>
      </c>
      <c r="B8" s="80"/>
      <c r="C8" s="80"/>
      <c r="D8" s="80"/>
      <c r="E8" s="2">
        <v>721000</v>
      </c>
      <c r="F8" s="1" t="s">
        <v>12</v>
      </c>
    </row>
    <row r="9" spans="1:9" ht="21" customHeight="1" x14ac:dyDescent="0.25">
      <c r="A9" s="6" t="s">
        <v>13</v>
      </c>
      <c r="B9" s="6"/>
      <c r="C9" s="6">
        <v>7.28</v>
      </c>
      <c r="D9" s="6" t="s">
        <v>4</v>
      </c>
      <c r="F9" s="7"/>
      <c r="G9" s="7"/>
      <c r="H9" s="7"/>
      <c r="I9" s="7"/>
    </row>
    <row r="10" spans="1:9" ht="17.25" customHeight="1" x14ac:dyDescent="0.35">
      <c r="A10" s="6"/>
      <c r="B10" s="6"/>
      <c r="C10" s="6"/>
      <c r="D10" s="6"/>
    </row>
    <row r="11" spans="1:9" ht="25.5" customHeight="1" x14ac:dyDescent="0.25">
      <c r="A11" s="81" t="s">
        <v>14</v>
      </c>
      <c r="B11" s="81"/>
      <c r="C11" s="81"/>
      <c r="D11" s="81"/>
      <c r="F11" s="79">
        <v>35000</v>
      </c>
      <c r="G11" s="79"/>
      <c r="H11" s="1" t="s">
        <v>4</v>
      </c>
    </row>
    <row r="12" spans="1:9" ht="30" customHeight="1" x14ac:dyDescent="0.35">
      <c r="A12" s="5"/>
      <c r="B12" s="5"/>
      <c r="C12" s="5"/>
      <c r="D12" s="5"/>
    </row>
    <row r="13" spans="1:9" x14ac:dyDescent="0.25">
      <c r="D13" s="2"/>
    </row>
    <row r="14" spans="1:9" x14ac:dyDescent="0.25">
      <c r="A14" s="74"/>
      <c r="B14" s="74"/>
      <c r="C14" s="74"/>
      <c r="D14" s="74"/>
    </row>
    <row r="15" spans="1:9" s="4" customFormat="1" x14ac:dyDescent="0.25">
      <c r="A15" s="76" t="s">
        <v>5</v>
      </c>
      <c r="B15" s="76"/>
      <c r="C15" s="76"/>
      <c r="D15" s="76"/>
      <c r="E15" s="76"/>
      <c r="F15" s="77"/>
      <c r="G15" s="77"/>
    </row>
    <row r="16" spans="1:9" x14ac:dyDescent="0.25">
      <c r="A16" s="76"/>
      <c r="B16" s="76"/>
      <c r="C16" s="76"/>
      <c r="D16" s="76"/>
      <c r="E16" s="76"/>
      <c r="F16" s="77">
        <f>F5+F11</f>
        <v>10035380</v>
      </c>
      <c r="G16" s="77"/>
      <c r="H16" s="77"/>
    </row>
  </sheetData>
  <mergeCells count="12">
    <mergeCell ref="A15:E16"/>
    <mergeCell ref="F15:G15"/>
    <mergeCell ref="F16:H16"/>
    <mergeCell ref="A6:D6"/>
    <mergeCell ref="A8:D8"/>
    <mergeCell ref="A11:D11"/>
    <mergeCell ref="F11:G11"/>
    <mergeCell ref="A1:I2"/>
    <mergeCell ref="A3:I3"/>
    <mergeCell ref="A4:D4"/>
    <mergeCell ref="F5:G5"/>
    <mergeCell ref="A14:D14"/>
  </mergeCells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9"/>
  <sheetViews>
    <sheetView tabSelected="1" view="pageBreakPreview" zoomScaleNormal="100" zoomScaleSheetLayoutView="100" workbookViewId="0">
      <selection activeCell="B7" sqref="B7"/>
    </sheetView>
  </sheetViews>
  <sheetFormatPr defaultColWidth="8.85546875" defaultRowHeight="18.75" x14ac:dyDescent="0.25"/>
  <cols>
    <col min="1" max="1" width="5.28515625" style="72" customWidth="1"/>
    <col min="2" max="2" width="58" style="58" customWidth="1"/>
    <col min="3" max="3" width="16" style="72" customWidth="1"/>
    <col min="4" max="4" width="7.5703125" style="72" customWidth="1"/>
    <col min="5" max="5" width="24.5703125" style="26" customWidth="1"/>
    <col min="6" max="6" width="2.42578125" style="51" hidden="1" customWidth="1"/>
    <col min="7" max="7" width="3" style="51" customWidth="1"/>
    <col min="8" max="8" width="10.5703125" style="51" bestFit="1" customWidth="1"/>
    <col min="9" max="9" width="9.7109375" style="51" bestFit="1" customWidth="1"/>
    <col min="10" max="16384" width="8.85546875" style="51"/>
  </cols>
  <sheetData>
    <row r="1" spans="2:5" x14ac:dyDescent="0.25">
      <c r="C1" s="82" t="s">
        <v>738</v>
      </c>
      <c r="D1" s="82"/>
      <c r="E1" s="82"/>
    </row>
    <row r="2" spans="2:5" x14ac:dyDescent="0.25">
      <c r="C2" s="82" t="s">
        <v>739</v>
      </c>
      <c r="D2" s="82"/>
      <c r="E2" s="82"/>
    </row>
    <row r="3" spans="2:5" x14ac:dyDescent="0.25">
      <c r="C3" s="82" t="s">
        <v>0</v>
      </c>
      <c r="D3" s="82"/>
      <c r="E3" s="82"/>
    </row>
    <row r="4" spans="2:5" x14ac:dyDescent="0.25">
      <c r="C4" s="82" t="s">
        <v>740</v>
      </c>
      <c r="D4" s="82"/>
      <c r="E4" s="82"/>
    </row>
    <row r="5" spans="2:5" x14ac:dyDescent="0.25">
      <c r="C5" s="82" t="s">
        <v>741</v>
      </c>
      <c r="D5" s="82"/>
      <c r="E5" s="82"/>
    </row>
    <row r="7" spans="2:5" x14ac:dyDescent="0.25">
      <c r="C7" s="82" t="s">
        <v>742</v>
      </c>
      <c r="D7" s="82"/>
      <c r="E7" s="82"/>
    </row>
    <row r="8" spans="2:5" x14ac:dyDescent="0.25">
      <c r="C8" s="82" t="s">
        <v>736</v>
      </c>
      <c r="D8" s="82"/>
      <c r="E8" s="82"/>
    </row>
    <row r="9" spans="2:5" x14ac:dyDescent="0.25">
      <c r="C9" s="82" t="s">
        <v>0</v>
      </c>
      <c r="D9" s="82"/>
      <c r="E9" s="82"/>
    </row>
    <row r="10" spans="2:5" x14ac:dyDescent="0.25">
      <c r="C10" s="82" t="s">
        <v>735</v>
      </c>
      <c r="D10" s="82"/>
      <c r="E10" s="82"/>
    </row>
    <row r="11" spans="2:5" x14ac:dyDescent="0.25">
      <c r="C11" s="82" t="s">
        <v>737</v>
      </c>
      <c r="D11" s="82"/>
      <c r="E11" s="82"/>
    </row>
    <row r="12" spans="2:5" x14ac:dyDescent="0.25">
      <c r="C12" s="82" t="s">
        <v>743</v>
      </c>
      <c r="D12" s="82"/>
      <c r="E12" s="82"/>
    </row>
    <row r="13" spans="2:5" x14ac:dyDescent="0.25">
      <c r="C13" s="82" t="s">
        <v>0</v>
      </c>
      <c r="D13" s="82"/>
      <c r="E13" s="82"/>
    </row>
    <row r="14" spans="2:5" x14ac:dyDescent="0.25">
      <c r="C14" s="82" t="s">
        <v>744</v>
      </c>
      <c r="D14" s="82"/>
      <c r="E14" s="82"/>
    </row>
    <row r="15" spans="2:5" x14ac:dyDescent="0.25">
      <c r="C15" s="82" t="s">
        <v>745</v>
      </c>
      <c r="D15" s="82"/>
      <c r="E15" s="82"/>
    </row>
    <row r="16" spans="2:5" x14ac:dyDescent="0.25">
      <c r="B16" s="59"/>
      <c r="C16" s="35"/>
      <c r="D16" s="35"/>
      <c r="E16" s="36"/>
    </row>
    <row r="17" spans="1:8" x14ac:dyDescent="0.25">
      <c r="B17" s="83" t="s">
        <v>717</v>
      </c>
      <c r="C17" s="83"/>
      <c r="D17" s="83"/>
      <c r="E17" s="83"/>
    </row>
    <row r="18" spans="1:8" x14ac:dyDescent="0.25">
      <c r="B18" s="83"/>
      <c r="C18" s="83"/>
      <c r="D18" s="83"/>
      <c r="E18" s="83"/>
    </row>
    <row r="19" spans="1:8" ht="45.75" customHeight="1" x14ac:dyDescent="0.25">
      <c r="B19" s="83"/>
      <c r="C19" s="83"/>
      <c r="D19" s="83"/>
      <c r="E19" s="83"/>
    </row>
    <row r="20" spans="1:8" ht="24.75" customHeight="1" x14ac:dyDescent="0.25">
      <c r="B20" s="60"/>
      <c r="C20" s="71"/>
      <c r="D20" s="71"/>
      <c r="E20" s="37" t="s">
        <v>562</v>
      </c>
    </row>
    <row r="21" spans="1:8" ht="32.25" customHeight="1" x14ac:dyDescent="0.25">
      <c r="A21" s="48" t="s">
        <v>83</v>
      </c>
      <c r="B21" s="49" t="s">
        <v>16</v>
      </c>
      <c r="C21" s="50" t="s">
        <v>17</v>
      </c>
      <c r="D21" s="50" t="s">
        <v>18</v>
      </c>
      <c r="E21" s="54" t="s">
        <v>1</v>
      </c>
    </row>
    <row r="22" spans="1:8" x14ac:dyDescent="0.25">
      <c r="A22" s="49">
        <v>1</v>
      </c>
      <c r="B22" s="49">
        <v>2</v>
      </c>
      <c r="C22" s="50">
        <v>3</v>
      </c>
      <c r="D22" s="50">
        <v>4</v>
      </c>
      <c r="E22" s="17">
        <v>5</v>
      </c>
    </row>
    <row r="23" spans="1:8" ht="30" customHeight="1" x14ac:dyDescent="0.25">
      <c r="B23" s="28" t="s">
        <v>521</v>
      </c>
      <c r="C23" s="18"/>
      <c r="D23" s="18"/>
      <c r="E23" s="19">
        <f>E575+E459+E439+E24+E34+E39+E50+E57+E65+E70+E75+E82+E89+E105+E119+E146+E160+E167+E174+E213+E234+E277+E288+E301+E346+E355+E366+E371+E379+E386+E404+E417+E432+E472+E501+E530+E539+E545+E549+E558+E562+E569+E572+E579+E582+E586+E424+E662+E394+E444</f>
        <v>522730.20000000007</v>
      </c>
      <c r="F23" s="53"/>
      <c r="H23" s="53"/>
    </row>
    <row r="24" spans="1:8" s="33" customFormat="1" ht="60" customHeight="1" x14ac:dyDescent="0.25">
      <c r="A24" s="20">
        <v>1</v>
      </c>
      <c r="B24" s="25" t="s">
        <v>696</v>
      </c>
      <c r="C24" s="11" t="s">
        <v>383</v>
      </c>
      <c r="D24" s="11"/>
      <c r="E24" s="19">
        <f>E25</f>
        <v>512.29999999999995</v>
      </c>
    </row>
    <row r="25" spans="1:8" ht="80.099999999999994" customHeight="1" x14ac:dyDescent="0.25">
      <c r="B25" s="21" t="s">
        <v>214</v>
      </c>
      <c r="C25" s="45" t="s">
        <v>91</v>
      </c>
      <c r="D25" s="45"/>
      <c r="E25" s="22">
        <f>E26+E29</f>
        <v>512.29999999999995</v>
      </c>
    </row>
    <row r="26" spans="1:8" ht="99.95" customHeight="1" x14ac:dyDescent="0.25">
      <c r="B26" s="21" t="s">
        <v>471</v>
      </c>
      <c r="C26" s="45" t="s">
        <v>89</v>
      </c>
      <c r="D26" s="45"/>
      <c r="E26" s="22">
        <f>E27</f>
        <v>393.79999999999995</v>
      </c>
    </row>
    <row r="27" spans="1:8" ht="60" customHeight="1" x14ac:dyDescent="0.25">
      <c r="B27" s="21" t="s">
        <v>335</v>
      </c>
      <c r="C27" s="45" t="s">
        <v>90</v>
      </c>
      <c r="D27" s="45"/>
      <c r="E27" s="22">
        <f>E28</f>
        <v>393.79999999999995</v>
      </c>
    </row>
    <row r="28" spans="1:8" ht="60" customHeight="1" x14ac:dyDescent="0.25">
      <c r="B28" s="21" t="s">
        <v>23</v>
      </c>
      <c r="C28" s="45" t="s">
        <v>90</v>
      </c>
      <c r="D28" s="45" t="s">
        <v>24</v>
      </c>
      <c r="E28" s="46">
        <f>156+144.7+93.1</f>
        <v>393.79999999999995</v>
      </c>
    </row>
    <row r="29" spans="1:8" ht="60" customHeight="1" x14ac:dyDescent="0.25">
      <c r="B29" s="21" t="s">
        <v>269</v>
      </c>
      <c r="C29" s="45" t="s">
        <v>215</v>
      </c>
      <c r="D29" s="45"/>
      <c r="E29" s="22">
        <f>E30</f>
        <v>118.50000000000003</v>
      </c>
    </row>
    <row r="30" spans="1:8" ht="60" customHeight="1" x14ac:dyDescent="0.25">
      <c r="B30" s="21" t="s">
        <v>702</v>
      </c>
      <c r="C30" s="45" t="s">
        <v>216</v>
      </c>
      <c r="D30" s="45"/>
      <c r="E30" s="22">
        <f>E31+E32+E33</f>
        <v>118.50000000000003</v>
      </c>
    </row>
    <row r="31" spans="1:8" ht="60" customHeight="1" x14ac:dyDescent="0.25">
      <c r="B31" s="21" t="s">
        <v>23</v>
      </c>
      <c r="C31" s="45" t="s">
        <v>216</v>
      </c>
      <c r="D31" s="45" t="s">
        <v>24</v>
      </c>
      <c r="E31" s="46">
        <f>235.2+88.4-205.1</f>
        <v>118.50000000000003</v>
      </c>
    </row>
    <row r="32" spans="1:8" ht="29.25" hidden="1" customHeight="1" x14ac:dyDescent="0.25">
      <c r="B32" s="21" t="s">
        <v>25</v>
      </c>
      <c r="C32" s="45" t="s">
        <v>216</v>
      </c>
      <c r="D32" s="45" t="s">
        <v>26</v>
      </c>
      <c r="E32" s="22"/>
    </row>
    <row r="33" spans="1:9" ht="29.25" hidden="1" customHeight="1" x14ac:dyDescent="0.25">
      <c r="B33" s="21" t="s">
        <v>173</v>
      </c>
      <c r="C33" s="45" t="s">
        <v>216</v>
      </c>
      <c r="D33" s="45" t="s">
        <v>40</v>
      </c>
      <c r="E33" s="22">
        <v>0</v>
      </c>
    </row>
    <row r="34" spans="1:9" s="33" customFormat="1" ht="60" customHeight="1" x14ac:dyDescent="0.25">
      <c r="A34" s="20">
        <v>2</v>
      </c>
      <c r="B34" s="25" t="s">
        <v>272</v>
      </c>
      <c r="C34" s="10" t="s">
        <v>61</v>
      </c>
      <c r="D34" s="11"/>
      <c r="E34" s="19">
        <f>E37</f>
        <v>2170.8000000000002</v>
      </c>
    </row>
    <row r="35" spans="1:9" ht="60" customHeight="1" x14ac:dyDescent="0.25">
      <c r="B35" s="21" t="s">
        <v>210</v>
      </c>
      <c r="C35" s="9" t="s">
        <v>92</v>
      </c>
      <c r="D35" s="45"/>
      <c r="E35" s="22">
        <f>E36</f>
        <v>2170.8000000000002</v>
      </c>
    </row>
    <row r="36" spans="1:9" ht="37.5" x14ac:dyDescent="0.25">
      <c r="B36" s="21" t="s">
        <v>561</v>
      </c>
      <c r="C36" s="9" t="s">
        <v>93</v>
      </c>
      <c r="D36" s="45"/>
      <c r="E36" s="22">
        <f>E37</f>
        <v>2170.8000000000002</v>
      </c>
    </row>
    <row r="37" spans="1:9" ht="30" customHeight="1" x14ac:dyDescent="0.25">
      <c r="B37" s="21" t="s">
        <v>94</v>
      </c>
      <c r="C37" s="9" t="s">
        <v>166</v>
      </c>
      <c r="D37" s="45"/>
      <c r="E37" s="22">
        <f>E38</f>
        <v>2170.8000000000002</v>
      </c>
    </row>
    <row r="38" spans="1:9" ht="60" customHeight="1" x14ac:dyDescent="0.25">
      <c r="B38" s="21" t="s">
        <v>23</v>
      </c>
      <c r="C38" s="9" t="s">
        <v>166</v>
      </c>
      <c r="D38" s="45" t="s">
        <v>24</v>
      </c>
      <c r="E38" s="46">
        <v>2170.8000000000002</v>
      </c>
    </row>
    <row r="39" spans="1:9" s="33" customFormat="1" ht="99.95" customHeight="1" x14ac:dyDescent="0.25">
      <c r="A39" s="20">
        <v>3</v>
      </c>
      <c r="B39" s="25" t="s">
        <v>703</v>
      </c>
      <c r="C39" s="11" t="s">
        <v>62</v>
      </c>
      <c r="D39" s="11"/>
      <c r="E39" s="19">
        <f>E40</f>
        <v>145291.99999999997</v>
      </c>
    </row>
    <row r="40" spans="1:9" ht="99.95" customHeight="1" x14ac:dyDescent="0.25">
      <c r="B40" s="21" t="s">
        <v>218</v>
      </c>
      <c r="C40" s="45" t="s">
        <v>95</v>
      </c>
      <c r="D40" s="45"/>
      <c r="E40" s="22">
        <f>E41</f>
        <v>145291.99999999997</v>
      </c>
    </row>
    <row r="41" spans="1:9" ht="99.95" customHeight="1" x14ac:dyDescent="0.25">
      <c r="B41" s="21" t="s">
        <v>725</v>
      </c>
      <c r="C41" s="45" t="s">
        <v>96</v>
      </c>
      <c r="D41" s="45"/>
      <c r="E41" s="22">
        <f>E42+E46+E48</f>
        <v>145291.99999999997</v>
      </c>
    </row>
    <row r="42" spans="1:9" ht="39.950000000000003" customHeight="1" x14ac:dyDescent="0.25">
      <c r="B42" s="21" t="s">
        <v>219</v>
      </c>
      <c r="C42" s="45" t="s">
        <v>157</v>
      </c>
      <c r="D42" s="45"/>
      <c r="E42" s="22">
        <f>E43+E44+E45</f>
        <v>8856.7999999999993</v>
      </c>
    </row>
    <row r="43" spans="1:9" ht="39.950000000000003" customHeight="1" x14ac:dyDescent="0.25">
      <c r="B43" s="21" t="s">
        <v>34</v>
      </c>
      <c r="C43" s="45" t="s">
        <v>157</v>
      </c>
      <c r="D43" s="45" t="s">
        <v>35</v>
      </c>
      <c r="E43" s="46">
        <f>6053.6+1796.8+4.4+32.8</f>
        <v>7887.6</v>
      </c>
    </row>
    <row r="44" spans="1:9" ht="60" customHeight="1" x14ac:dyDescent="0.25">
      <c r="B44" s="21" t="s">
        <v>23</v>
      </c>
      <c r="C44" s="45" t="s">
        <v>157</v>
      </c>
      <c r="D44" s="45" t="s">
        <v>24</v>
      </c>
      <c r="E44" s="46">
        <v>968.4</v>
      </c>
    </row>
    <row r="45" spans="1:9" ht="30" customHeight="1" x14ac:dyDescent="0.25">
      <c r="B45" s="21" t="s">
        <v>25</v>
      </c>
      <c r="C45" s="45" t="s">
        <v>157</v>
      </c>
      <c r="D45" s="45" t="s">
        <v>26</v>
      </c>
      <c r="E45" s="46">
        <v>0.8</v>
      </c>
    </row>
    <row r="46" spans="1:9" ht="60" customHeight="1" x14ac:dyDescent="0.25">
      <c r="B46" s="21" t="s">
        <v>220</v>
      </c>
      <c r="C46" s="45" t="s">
        <v>158</v>
      </c>
      <c r="D46" s="45"/>
      <c r="E46" s="22">
        <f>E47</f>
        <v>129409.29999999999</v>
      </c>
    </row>
    <row r="47" spans="1:9" ht="30" customHeight="1" x14ac:dyDescent="0.25">
      <c r="B47" s="21" t="s">
        <v>44</v>
      </c>
      <c r="C47" s="45" t="s">
        <v>158</v>
      </c>
      <c r="D47" s="45" t="s">
        <v>36</v>
      </c>
      <c r="E47" s="46">
        <f>113105.4-1905.3+817+4135.9+3270.2+154.1+657+9175</f>
        <v>129409.29999999999</v>
      </c>
      <c r="I47" s="53"/>
    </row>
    <row r="48" spans="1:9" ht="39.950000000000003" customHeight="1" x14ac:dyDescent="0.25">
      <c r="B48" s="21" t="s">
        <v>726</v>
      </c>
      <c r="C48" s="45" t="s">
        <v>727</v>
      </c>
      <c r="D48" s="45"/>
      <c r="E48" s="46">
        <f>E49</f>
        <v>7025.9</v>
      </c>
      <c r="I48" s="53"/>
    </row>
    <row r="49" spans="1:9" ht="30" customHeight="1" x14ac:dyDescent="0.25">
      <c r="B49" s="21" t="s">
        <v>44</v>
      </c>
      <c r="C49" s="45" t="s">
        <v>727</v>
      </c>
      <c r="D49" s="45" t="s">
        <v>36</v>
      </c>
      <c r="E49" s="46">
        <f>16136.8+64.1-9175</f>
        <v>7025.9</v>
      </c>
      <c r="I49" s="53"/>
    </row>
    <row r="50" spans="1:9" s="33" customFormat="1" ht="110.1" customHeight="1" x14ac:dyDescent="0.25">
      <c r="A50" s="20">
        <v>4</v>
      </c>
      <c r="B50" s="25" t="s">
        <v>704</v>
      </c>
      <c r="C50" s="23" t="s">
        <v>63</v>
      </c>
      <c r="D50" s="11"/>
      <c r="E50" s="19">
        <f>E51</f>
        <v>936</v>
      </c>
    </row>
    <row r="51" spans="1:9" ht="80.099999999999994" customHeight="1" x14ac:dyDescent="0.25">
      <c r="B51" s="21" t="s">
        <v>190</v>
      </c>
      <c r="C51" s="9" t="s">
        <v>97</v>
      </c>
      <c r="D51" s="45"/>
      <c r="E51" s="22">
        <f>E52</f>
        <v>936</v>
      </c>
    </row>
    <row r="52" spans="1:9" ht="39.950000000000003" customHeight="1" x14ac:dyDescent="0.25">
      <c r="B52" s="21" t="s">
        <v>191</v>
      </c>
      <c r="C52" s="9" t="s">
        <v>98</v>
      </c>
      <c r="D52" s="45"/>
      <c r="E52" s="22">
        <f>E53+E55</f>
        <v>936</v>
      </c>
    </row>
    <row r="53" spans="1:9" ht="39.950000000000003" customHeight="1" x14ac:dyDescent="0.25">
      <c r="B53" s="21" t="s">
        <v>192</v>
      </c>
      <c r="C53" s="9" t="s">
        <v>99</v>
      </c>
      <c r="D53" s="45"/>
      <c r="E53" s="22">
        <f>E54</f>
        <v>792</v>
      </c>
    </row>
    <row r="54" spans="1:9" ht="30" customHeight="1" x14ac:dyDescent="0.25">
      <c r="B54" s="21" t="s">
        <v>60</v>
      </c>
      <c r="C54" s="9" t="s">
        <v>99</v>
      </c>
      <c r="D54" s="45" t="s">
        <v>59</v>
      </c>
      <c r="E54" s="22">
        <v>792</v>
      </c>
    </row>
    <row r="55" spans="1:9" ht="39.950000000000003" customHeight="1" x14ac:dyDescent="0.25">
      <c r="B55" s="21" t="s">
        <v>418</v>
      </c>
      <c r="C55" s="9" t="s">
        <v>419</v>
      </c>
      <c r="D55" s="45"/>
      <c r="E55" s="22">
        <f>E56</f>
        <v>144</v>
      </c>
    </row>
    <row r="56" spans="1:9" ht="30" customHeight="1" x14ac:dyDescent="0.25">
      <c r="B56" s="21" t="s">
        <v>60</v>
      </c>
      <c r="C56" s="9" t="s">
        <v>419</v>
      </c>
      <c r="D56" s="45" t="s">
        <v>59</v>
      </c>
      <c r="E56" s="22">
        <v>144</v>
      </c>
    </row>
    <row r="57" spans="1:9" s="33" customFormat="1" ht="99.95" customHeight="1" x14ac:dyDescent="0.25">
      <c r="A57" s="20">
        <v>5</v>
      </c>
      <c r="B57" s="61" t="s">
        <v>270</v>
      </c>
      <c r="C57" s="11" t="s">
        <v>64</v>
      </c>
      <c r="D57" s="20"/>
      <c r="E57" s="19">
        <f>E58</f>
        <v>1874.3</v>
      </c>
    </row>
    <row r="58" spans="1:9" ht="99.95" customHeight="1" x14ac:dyDescent="0.25">
      <c r="B58" s="62" t="s">
        <v>204</v>
      </c>
      <c r="C58" s="9" t="s">
        <v>100</v>
      </c>
      <c r="D58" s="45"/>
      <c r="E58" s="22">
        <f>E59+E63</f>
        <v>1874.3</v>
      </c>
    </row>
    <row r="59" spans="1:9" ht="80.099999999999994" customHeight="1" x14ac:dyDescent="0.25">
      <c r="B59" s="62" t="s">
        <v>261</v>
      </c>
      <c r="C59" s="9" t="s">
        <v>101</v>
      </c>
      <c r="D59" s="45"/>
      <c r="E59" s="22">
        <f>E60</f>
        <v>1867.8</v>
      </c>
    </row>
    <row r="60" spans="1:9" ht="80.099999999999994" customHeight="1" x14ac:dyDescent="0.25">
      <c r="B60" s="27" t="s">
        <v>290</v>
      </c>
      <c r="C60" s="9" t="s">
        <v>154</v>
      </c>
      <c r="D60" s="45"/>
      <c r="E60" s="22">
        <f>E61</f>
        <v>1867.8</v>
      </c>
    </row>
    <row r="61" spans="1:9" ht="60" customHeight="1" x14ac:dyDescent="0.25">
      <c r="B61" s="21" t="s">
        <v>23</v>
      </c>
      <c r="C61" s="9" t="s">
        <v>154</v>
      </c>
      <c r="D61" s="45" t="s">
        <v>24</v>
      </c>
      <c r="E61" s="46">
        <v>1867.8</v>
      </c>
    </row>
    <row r="62" spans="1:9" ht="39.950000000000003" customHeight="1" x14ac:dyDescent="0.25">
      <c r="B62" s="27" t="s">
        <v>205</v>
      </c>
      <c r="C62" s="9" t="s">
        <v>206</v>
      </c>
      <c r="D62" s="45"/>
      <c r="E62" s="22">
        <f>E63</f>
        <v>6.5</v>
      </c>
    </row>
    <row r="63" spans="1:9" ht="30" customHeight="1" x14ac:dyDescent="0.25">
      <c r="B63" s="27" t="s">
        <v>208</v>
      </c>
      <c r="C63" s="9" t="s">
        <v>207</v>
      </c>
      <c r="D63" s="45"/>
      <c r="E63" s="22">
        <f>E64</f>
        <v>6.5</v>
      </c>
    </row>
    <row r="64" spans="1:9" ht="60" customHeight="1" x14ac:dyDescent="0.25">
      <c r="B64" s="21" t="s">
        <v>23</v>
      </c>
      <c r="C64" s="9" t="s">
        <v>207</v>
      </c>
      <c r="D64" s="45" t="s">
        <v>24</v>
      </c>
      <c r="E64" s="22">
        <v>6.5</v>
      </c>
      <c r="F64" s="53"/>
    </row>
    <row r="65" spans="1:5" s="33" customFormat="1" ht="112.5" hidden="1" x14ac:dyDescent="0.25">
      <c r="A65" s="20">
        <v>6</v>
      </c>
      <c r="B65" s="61" t="s">
        <v>209</v>
      </c>
      <c r="C65" s="11" t="s">
        <v>65</v>
      </c>
      <c r="D65" s="20"/>
      <c r="E65" s="19">
        <f>E69</f>
        <v>0</v>
      </c>
    </row>
    <row r="66" spans="1:5" ht="59.25" hidden="1" customHeight="1" x14ac:dyDescent="0.25">
      <c r="B66" s="27" t="s">
        <v>170</v>
      </c>
      <c r="C66" s="9" t="s">
        <v>102</v>
      </c>
      <c r="D66" s="45"/>
      <c r="E66" s="22">
        <f>E68</f>
        <v>0</v>
      </c>
    </row>
    <row r="67" spans="1:5" ht="75" hidden="1" x14ac:dyDescent="0.25">
      <c r="B67" s="27" t="s">
        <v>203</v>
      </c>
      <c r="C67" s="9" t="s">
        <v>103</v>
      </c>
      <c r="D67" s="45"/>
      <c r="E67" s="22">
        <f>E68</f>
        <v>0</v>
      </c>
    </row>
    <row r="68" spans="1:5" ht="42.75" hidden="1" customHeight="1" x14ac:dyDescent="0.25">
      <c r="B68" s="27" t="s">
        <v>167</v>
      </c>
      <c r="C68" s="9" t="s">
        <v>104</v>
      </c>
      <c r="D68" s="45"/>
      <c r="E68" s="22">
        <f>E69</f>
        <v>0</v>
      </c>
    </row>
    <row r="69" spans="1:5" ht="59.25" hidden="1" customHeight="1" x14ac:dyDescent="0.25">
      <c r="B69" s="21" t="s">
        <v>23</v>
      </c>
      <c r="C69" s="9" t="s">
        <v>104</v>
      </c>
      <c r="D69" s="45" t="s">
        <v>24</v>
      </c>
      <c r="E69" s="22"/>
    </row>
    <row r="70" spans="1:5" s="33" customFormat="1" ht="99.95" customHeight="1" x14ac:dyDescent="0.25">
      <c r="A70" s="20">
        <v>6</v>
      </c>
      <c r="B70" s="61" t="s">
        <v>522</v>
      </c>
      <c r="C70" s="11" t="s">
        <v>66</v>
      </c>
      <c r="D70" s="20"/>
      <c r="E70" s="19">
        <f>E71</f>
        <v>1421.1</v>
      </c>
    </row>
    <row r="71" spans="1:5" ht="60" customHeight="1" x14ac:dyDescent="0.25">
      <c r="B71" s="27" t="s">
        <v>259</v>
      </c>
      <c r="C71" s="45" t="s">
        <v>105</v>
      </c>
      <c r="E71" s="22">
        <f>E73</f>
        <v>1421.1</v>
      </c>
    </row>
    <row r="72" spans="1:5" ht="39.950000000000003" customHeight="1" x14ac:dyDescent="0.25">
      <c r="B72" s="27" t="s">
        <v>201</v>
      </c>
      <c r="C72" s="9" t="s">
        <v>107</v>
      </c>
      <c r="D72" s="45"/>
      <c r="E72" s="22">
        <f>E73</f>
        <v>1421.1</v>
      </c>
    </row>
    <row r="73" spans="1:5" ht="39.950000000000003" customHeight="1" x14ac:dyDescent="0.25">
      <c r="B73" s="27" t="s">
        <v>202</v>
      </c>
      <c r="C73" s="9" t="s">
        <v>106</v>
      </c>
      <c r="D73" s="45"/>
      <c r="E73" s="22">
        <f>E74</f>
        <v>1421.1</v>
      </c>
    </row>
    <row r="74" spans="1:5" ht="60" customHeight="1" x14ac:dyDescent="0.25">
      <c r="B74" s="21" t="s">
        <v>23</v>
      </c>
      <c r="C74" s="9" t="s">
        <v>106</v>
      </c>
      <c r="D74" s="45" t="s">
        <v>24</v>
      </c>
      <c r="E74" s="46">
        <v>1421.1</v>
      </c>
    </row>
    <row r="75" spans="1:5" s="33" customFormat="1" ht="60" customHeight="1" x14ac:dyDescent="0.25">
      <c r="A75" s="20">
        <v>7</v>
      </c>
      <c r="B75" s="61" t="s">
        <v>705</v>
      </c>
      <c r="C75" s="11" t="s">
        <v>67</v>
      </c>
      <c r="D75" s="20"/>
      <c r="E75" s="19">
        <f>E77</f>
        <v>121</v>
      </c>
    </row>
    <row r="76" spans="1:5" ht="39.950000000000003" customHeight="1" x14ac:dyDescent="0.25">
      <c r="B76" s="27" t="s">
        <v>257</v>
      </c>
      <c r="C76" s="45" t="s">
        <v>155</v>
      </c>
      <c r="E76" s="22">
        <f>E77</f>
        <v>121</v>
      </c>
    </row>
    <row r="77" spans="1:5" ht="80.099999999999994" customHeight="1" x14ac:dyDescent="0.25">
      <c r="B77" s="27" t="s">
        <v>475</v>
      </c>
      <c r="C77" s="45" t="s">
        <v>287</v>
      </c>
      <c r="E77" s="22">
        <f>E78+E80</f>
        <v>121</v>
      </c>
    </row>
    <row r="78" spans="1:5" ht="61.5" hidden="1" customHeight="1" x14ac:dyDescent="0.25">
      <c r="B78" s="27" t="s">
        <v>294</v>
      </c>
      <c r="C78" s="9" t="s">
        <v>156</v>
      </c>
      <c r="D78" s="45"/>
      <c r="E78" s="22">
        <f>E79</f>
        <v>0</v>
      </c>
    </row>
    <row r="79" spans="1:5" ht="27.75" hidden="1" customHeight="1" x14ac:dyDescent="0.25">
      <c r="B79" s="21" t="s">
        <v>172</v>
      </c>
      <c r="C79" s="9" t="s">
        <v>156</v>
      </c>
      <c r="D79" s="45" t="s">
        <v>171</v>
      </c>
      <c r="E79" s="22">
        <v>0</v>
      </c>
    </row>
    <row r="80" spans="1:5" ht="39.950000000000003" customHeight="1" x14ac:dyDescent="0.25">
      <c r="B80" s="27" t="s">
        <v>243</v>
      </c>
      <c r="C80" s="9" t="s">
        <v>242</v>
      </c>
      <c r="D80" s="45"/>
      <c r="E80" s="22">
        <f>E81</f>
        <v>121</v>
      </c>
    </row>
    <row r="81" spans="1:5" ht="60" customHeight="1" x14ac:dyDescent="0.25">
      <c r="B81" s="21" t="s">
        <v>23</v>
      </c>
      <c r="C81" s="9" t="s">
        <v>242</v>
      </c>
      <c r="D81" s="45" t="s">
        <v>24</v>
      </c>
      <c r="E81" s="46">
        <v>121</v>
      </c>
    </row>
    <row r="82" spans="1:5" s="33" customFormat="1" ht="60" customHeight="1" x14ac:dyDescent="0.25">
      <c r="A82" s="20">
        <v>8</v>
      </c>
      <c r="B82" s="61" t="s">
        <v>236</v>
      </c>
      <c r="C82" s="11" t="s">
        <v>68</v>
      </c>
      <c r="D82" s="20"/>
      <c r="E82" s="19">
        <f>E83</f>
        <v>390.7</v>
      </c>
    </row>
    <row r="83" spans="1:5" ht="39.950000000000003" customHeight="1" x14ac:dyDescent="0.25">
      <c r="B83" s="27" t="s">
        <v>240</v>
      </c>
      <c r="C83" s="45" t="s">
        <v>108</v>
      </c>
      <c r="E83" s="22">
        <f>E84</f>
        <v>390.7</v>
      </c>
    </row>
    <row r="84" spans="1:5" ht="39.950000000000003" customHeight="1" x14ac:dyDescent="0.25">
      <c r="B84" s="27" t="s">
        <v>241</v>
      </c>
      <c r="C84" s="9" t="s">
        <v>109</v>
      </c>
      <c r="D84" s="45"/>
      <c r="E84" s="22">
        <f>E85</f>
        <v>390.7</v>
      </c>
    </row>
    <row r="85" spans="1:5" ht="60" customHeight="1" x14ac:dyDescent="0.25">
      <c r="B85" s="27" t="s">
        <v>258</v>
      </c>
      <c r="C85" s="9" t="s">
        <v>110</v>
      </c>
      <c r="D85" s="45"/>
      <c r="E85" s="22">
        <f>E86+E88+E87</f>
        <v>390.7</v>
      </c>
    </row>
    <row r="86" spans="1:5" ht="43.5" hidden="1" customHeight="1" x14ac:dyDescent="0.25">
      <c r="B86" s="21" t="s">
        <v>274</v>
      </c>
      <c r="C86" s="9" t="s">
        <v>110</v>
      </c>
      <c r="D86" s="45" t="s">
        <v>21</v>
      </c>
      <c r="E86" s="22"/>
    </row>
    <row r="87" spans="1:5" ht="43.5" hidden="1" customHeight="1" x14ac:dyDescent="0.25">
      <c r="B87" s="21" t="s">
        <v>596</v>
      </c>
      <c r="C87" s="9" t="s">
        <v>110</v>
      </c>
      <c r="D87" s="45" t="s">
        <v>21</v>
      </c>
      <c r="E87" s="22">
        <v>0</v>
      </c>
    </row>
    <row r="88" spans="1:5" ht="60" customHeight="1" x14ac:dyDescent="0.25">
      <c r="B88" s="21" t="s">
        <v>23</v>
      </c>
      <c r="C88" s="9" t="s">
        <v>110</v>
      </c>
      <c r="D88" s="45" t="s">
        <v>24</v>
      </c>
      <c r="E88" s="46">
        <v>390.7</v>
      </c>
    </row>
    <row r="89" spans="1:5" s="33" customFormat="1" ht="80.099999999999994" customHeight="1" x14ac:dyDescent="0.25">
      <c r="A89" s="20">
        <v>9</v>
      </c>
      <c r="B89" s="25" t="s">
        <v>523</v>
      </c>
      <c r="C89" s="11" t="s">
        <v>69</v>
      </c>
      <c r="D89" s="11"/>
      <c r="E89" s="19">
        <f>E90</f>
        <v>275</v>
      </c>
    </row>
    <row r="90" spans="1:5" ht="94.5" customHeight="1" x14ac:dyDescent="0.25">
      <c r="B90" s="21" t="s">
        <v>334</v>
      </c>
      <c r="C90" s="45" t="s">
        <v>111</v>
      </c>
      <c r="D90" s="45"/>
      <c r="E90" s="22">
        <f>E91+E97+E100</f>
        <v>275</v>
      </c>
    </row>
    <row r="91" spans="1:5" ht="39.950000000000003" customHeight="1" x14ac:dyDescent="0.25">
      <c r="B91" s="62" t="s">
        <v>194</v>
      </c>
      <c r="C91" s="9" t="s">
        <v>112</v>
      </c>
      <c r="D91" s="45"/>
      <c r="E91" s="22">
        <f>E92</f>
        <v>31</v>
      </c>
    </row>
    <row r="92" spans="1:5" ht="30" customHeight="1" x14ac:dyDescent="0.25">
      <c r="B92" s="21" t="s">
        <v>183</v>
      </c>
      <c r="C92" s="9" t="s">
        <v>113</v>
      </c>
      <c r="D92" s="45"/>
      <c r="E92" s="22">
        <f>E93</f>
        <v>31</v>
      </c>
    </row>
    <row r="93" spans="1:5" ht="60" customHeight="1" x14ac:dyDescent="0.25">
      <c r="B93" s="21" t="s">
        <v>23</v>
      </c>
      <c r="C93" s="9" t="s">
        <v>113</v>
      </c>
      <c r="D93" s="45" t="s">
        <v>24</v>
      </c>
      <c r="E93" s="22">
        <v>31</v>
      </c>
    </row>
    <row r="94" spans="1:5" ht="42.75" hidden="1" customHeight="1" x14ac:dyDescent="0.25">
      <c r="B94" s="21" t="s">
        <v>360</v>
      </c>
      <c r="C94" s="9" t="s">
        <v>362</v>
      </c>
      <c r="D94" s="45"/>
      <c r="E94" s="22">
        <f>E95</f>
        <v>0</v>
      </c>
    </row>
    <row r="95" spans="1:5" ht="29.25" hidden="1" customHeight="1" x14ac:dyDescent="0.25">
      <c r="B95" s="21" t="s">
        <v>361</v>
      </c>
      <c r="C95" s="9" t="s">
        <v>363</v>
      </c>
      <c r="D95" s="45"/>
      <c r="E95" s="22">
        <f>E96</f>
        <v>0</v>
      </c>
    </row>
    <row r="96" spans="1:5" ht="54.75" hidden="1" customHeight="1" x14ac:dyDescent="0.25">
      <c r="B96" s="21" t="s">
        <v>23</v>
      </c>
      <c r="C96" s="9" t="s">
        <v>363</v>
      </c>
      <c r="D96" s="45" t="s">
        <v>24</v>
      </c>
      <c r="E96" s="22"/>
    </row>
    <row r="97" spans="1:5" ht="24.75" hidden="1" customHeight="1" x14ac:dyDescent="0.25">
      <c r="B97" s="31" t="s">
        <v>577</v>
      </c>
      <c r="C97" s="24" t="s">
        <v>579</v>
      </c>
      <c r="D97" s="14"/>
      <c r="E97" s="46">
        <f>E98</f>
        <v>0</v>
      </c>
    </row>
    <row r="98" spans="1:5" ht="24.75" hidden="1" customHeight="1" x14ac:dyDescent="0.25">
      <c r="B98" s="31" t="s">
        <v>578</v>
      </c>
      <c r="C98" s="24" t="s">
        <v>580</v>
      </c>
      <c r="D98" s="14"/>
      <c r="E98" s="46">
        <f>E99</f>
        <v>0</v>
      </c>
    </row>
    <row r="99" spans="1:5" ht="54.75" hidden="1" customHeight="1" x14ac:dyDescent="0.25">
      <c r="B99" s="21" t="s">
        <v>23</v>
      </c>
      <c r="C99" s="24" t="s">
        <v>580</v>
      </c>
      <c r="D99" s="14" t="s">
        <v>24</v>
      </c>
      <c r="E99" s="46">
        <f>249.2-249.2</f>
        <v>0</v>
      </c>
    </row>
    <row r="100" spans="1:5" ht="80.099999999999994" customHeight="1" x14ac:dyDescent="0.25">
      <c r="B100" s="31" t="s">
        <v>734</v>
      </c>
      <c r="C100" s="24" t="s">
        <v>362</v>
      </c>
      <c r="D100" s="14"/>
      <c r="E100" s="46">
        <f>E101+E103</f>
        <v>244</v>
      </c>
    </row>
    <row r="101" spans="1:5" ht="30" customHeight="1" x14ac:dyDescent="0.25">
      <c r="B101" s="31" t="s">
        <v>361</v>
      </c>
      <c r="C101" s="24" t="s">
        <v>666</v>
      </c>
      <c r="D101" s="14"/>
      <c r="E101" s="46">
        <f>E102</f>
        <v>222.8</v>
      </c>
    </row>
    <row r="102" spans="1:5" ht="60" customHeight="1" x14ac:dyDescent="0.25">
      <c r="B102" s="31" t="s">
        <v>23</v>
      </c>
      <c r="C102" s="24" t="s">
        <v>666</v>
      </c>
      <c r="D102" s="14" t="s">
        <v>24</v>
      </c>
      <c r="E102" s="46">
        <v>222.8</v>
      </c>
    </row>
    <row r="103" spans="1:5" ht="30" customHeight="1" x14ac:dyDescent="0.25">
      <c r="B103" s="31" t="s">
        <v>665</v>
      </c>
      <c r="C103" s="24" t="s">
        <v>667</v>
      </c>
      <c r="D103" s="14"/>
      <c r="E103" s="46">
        <f>E104</f>
        <v>21.2</v>
      </c>
    </row>
    <row r="104" spans="1:5" ht="60" customHeight="1" x14ac:dyDescent="0.25">
      <c r="B104" s="31" t="s">
        <v>23</v>
      </c>
      <c r="C104" s="24" t="s">
        <v>667</v>
      </c>
      <c r="D104" s="14" t="s">
        <v>24</v>
      </c>
      <c r="E104" s="46">
        <v>21.2</v>
      </c>
    </row>
    <row r="105" spans="1:5" s="33" customFormat="1" ht="80.099999999999994" customHeight="1" x14ac:dyDescent="0.25">
      <c r="A105" s="20">
        <v>10</v>
      </c>
      <c r="B105" s="25" t="s">
        <v>267</v>
      </c>
      <c r="C105" s="11" t="s">
        <v>70</v>
      </c>
      <c r="D105" s="20"/>
      <c r="E105" s="19">
        <f>E106</f>
        <v>218</v>
      </c>
    </row>
    <row r="106" spans="1:5" ht="80.099999999999994" customHeight="1" x14ac:dyDescent="0.25">
      <c r="B106" s="21" t="s">
        <v>264</v>
      </c>
      <c r="C106" s="45" t="s">
        <v>114</v>
      </c>
      <c r="E106" s="22">
        <f>E107+E110+E113+E116</f>
        <v>218</v>
      </c>
    </row>
    <row r="107" spans="1:5" ht="39" hidden="1" customHeight="1" x14ac:dyDescent="0.25">
      <c r="B107" s="21" t="s">
        <v>295</v>
      </c>
      <c r="C107" s="9" t="s">
        <v>115</v>
      </c>
      <c r="D107" s="45"/>
      <c r="E107" s="22">
        <f>E108</f>
        <v>0</v>
      </c>
    </row>
    <row r="108" spans="1:5" ht="21" hidden="1" customHeight="1" x14ac:dyDescent="0.25">
      <c r="B108" s="21" t="s">
        <v>265</v>
      </c>
      <c r="C108" s="9" t="s">
        <v>116</v>
      </c>
      <c r="D108" s="45"/>
      <c r="E108" s="22">
        <f>E109</f>
        <v>0</v>
      </c>
    </row>
    <row r="109" spans="1:5" ht="86.25" hidden="1" customHeight="1" x14ac:dyDescent="0.25">
      <c r="B109" s="62" t="s">
        <v>291</v>
      </c>
      <c r="C109" s="9" t="s">
        <v>116</v>
      </c>
      <c r="D109" s="45" t="s">
        <v>38</v>
      </c>
      <c r="E109" s="22">
        <v>0</v>
      </c>
    </row>
    <row r="110" spans="1:5" ht="45.75" hidden="1" customHeight="1" x14ac:dyDescent="0.25">
      <c r="B110" s="21" t="s">
        <v>403</v>
      </c>
      <c r="C110" s="9" t="s">
        <v>387</v>
      </c>
      <c r="D110" s="45"/>
      <c r="E110" s="22">
        <f>E111</f>
        <v>0</v>
      </c>
    </row>
    <row r="111" spans="1:5" ht="70.5" hidden="1" customHeight="1" x14ac:dyDescent="0.25">
      <c r="B111" s="21" t="s">
        <v>404</v>
      </c>
      <c r="C111" s="9" t="s">
        <v>388</v>
      </c>
      <c r="D111" s="45"/>
      <c r="E111" s="22">
        <f>E112</f>
        <v>0</v>
      </c>
    </row>
    <row r="112" spans="1:5" ht="56.25" hidden="1" x14ac:dyDescent="0.25">
      <c r="B112" s="21" t="s">
        <v>23</v>
      </c>
      <c r="C112" s="9" t="s">
        <v>388</v>
      </c>
      <c r="D112" s="45" t="s">
        <v>24</v>
      </c>
      <c r="E112" s="22"/>
    </row>
    <row r="113" spans="1:5" ht="39.950000000000003" customHeight="1" x14ac:dyDescent="0.25">
      <c r="B113" s="21" t="s">
        <v>394</v>
      </c>
      <c r="C113" s="9" t="s">
        <v>396</v>
      </c>
      <c r="D113" s="45"/>
      <c r="E113" s="22">
        <f>E114</f>
        <v>218</v>
      </c>
    </row>
    <row r="114" spans="1:5" ht="39.950000000000003" customHeight="1" x14ac:dyDescent="0.25">
      <c r="B114" s="21" t="s">
        <v>395</v>
      </c>
      <c r="C114" s="9" t="s">
        <v>413</v>
      </c>
      <c r="D114" s="45"/>
      <c r="E114" s="22">
        <f>E115</f>
        <v>218</v>
      </c>
    </row>
    <row r="115" spans="1:5" ht="60" customHeight="1" x14ac:dyDescent="0.25">
      <c r="B115" s="21" t="s">
        <v>23</v>
      </c>
      <c r="C115" s="9" t="s">
        <v>413</v>
      </c>
      <c r="D115" s="45" t="s">
        <v>24</v>
      </c>
      <c r="E115" s="22">
        <v>218</v>
      </c>
    </row>
    <row r="116" spans="1:5" ht="37.5" hidden="1" x14ac:dyDescent="0.25">
      <c r="B116" s="21" t="s">
        <v>513</v>
      </c>
      <c r="C116" s="72">
        <v>6310400000</v>
      </c>
      <c r="D116" s="45"/>
      <c r="E116" s="46">
        <f>E117</f>
        <v>0</v>
      </c>
    </row>
    <row r="117" spans="1:5" ht="23.25" hidden="1" customHeight="1" x14ac:dyDescent="0.25">
      <c r="B117" s="21" t="s">
        <v>514</v>
      </c>
      <c r="C117" s="9" t="s">
        <v>515</v>
      </c>
      <c r="D117" s="45"/>
      <c r="E117" s="46">
        <f>E118</f>
        <v>0</v>
      </c>
    </row>
    <row r="118" spans="1:5" ht="56.25" hidden="1" x14ac:dyDescent="0.25">
      <c r="B118" s="21" t="s">
        <v>23</v>
      </c>
      <c r="C118" s="9" t="s">
        <v>515</v>
      </c>
      <c r="D118" s="45" t="s">
        <v>24</v>
      </c>
      <c r="E118" s="46"/>
    </row>
    <row r="119" spans="1:5" s="38" customFormat="1" ht="80.099999999999994" customHeight="1" x14ac:dyDescent="0.25">
      <c r="A119" s="20">
        <v>11</v>
      </c>
      <c r="B119" s="25" t="s">
        <v>706</v>
      </c>
      <c r="C119" s="11" t="s">
        <v>71</v>
      </c>
      <c r="D119" s="11"/>
      <c r="E119" s="19">
        <f>E120</f>
        <v>50217.1</v>
      </c>
    </row>
    <row r="120" spans="1:5" s="32" customFormat="1" ht="60" customHeight="1" x14ac:dyDescent="0.25">
      <c r="A120" s="72"/>
      <c r="B120" s="21" t="s">
        <v>244</v>
      </c>
      <c r="C120" s="45" t="s">
        <v>117</v>
      </c>
      <c r="D120" s="45"/>
      <c r="E120" s="22">
        <f>E121</f>
        <v>50217.1</v>
      </c>
    </row>
    <row r="121" spans="1:5" s="32" customFormat="1" ht="60" customHeight="1" x14ac:dyDescent="0.25">
      <c r="A121" s="72"/>
      <c r="B121" s="21" t="s">
        <v>245</v>
      </c>
      <c r="C121" s="45" t="s">
        <v>246</v>
      </c>
      <c r="D121" s="45"/>
      <c r="E121" s="22">
        <f>E122+E136+E140+E138+E144+E142</f>
        <v>50217.1</v>
      </c>
    </row>
    <row r="122" spans="1:5" s="32" customFormat="1" ht="39.950000000000003" customHeight="1" x14ac:dyDescent="0.25">
      <c r="A122" s="72"/>
      <c r="B122" s="21" t="s">
        <v>420</v>
      </c>
      <c r="C122" s="45" t="s">
        <v>247</v>
      </c>
      <c r="D122" s="45"/>
      <c r="E122" s="22">
        <f>E123</f>
        <v>50217.1</v>
      </c>
    </row>
    <row r="123" spans="1:5" s="32" customFormat="1" ht="60" customHeight="1" x14ac:dyDescent="0.25">
      <c r="A123" s="72"/>
      <c r="B123" s="21" t="s">
        <v>23</v>
      </c>
      <c r="C123" s="45" t="s">
        <v>247</v>
      </c>
      <c r="D123" s="45" t="s">
        <v>24</v>
      </c>
      <c r="E123" s="46">
        <f>25863.9+22.4+2280+9409.2+23+8280.9+318.7+1724.7+2294.3</f>
        <v>50217.1</v>
      </c>
    </row>
    <row r="124" spans="1:5" s="32" customFormat="1" ht="37.5" hidden="1" x14ac:dyDescent="0.25">
      <c r="A124" s="72"/>
      <c r="B124" s="21" t="s">
        <v>375</v>
      </c>
      <c r="C124" s="45" t="s">
        <v>376</v>
      </c>
      <c r="D124" s="45"/>
      <c r="E124" s="22">
        <f>E125</f>
        <v>0</v>
      </c>
    </row>
    <row r="125" spans="1:5" s="32" customFormat="1" ht="60" hidden="1" customHeight="1" x14ac:dyDescent="0.25">
      <c r="A125" s="72"/>
      <c r="B125" s="21" t="s">
        <v>23</v>
      </c>
      <c r="C125" s="45" t="s">
        <v>376</v>
      </c>
      <c r="D125" s="45" t="s">
        <v>24</v>
      </c>
      <c r="E125" s="22"/>
    </row>
    <row r="126" spans="1:5" s="32" customFormat="1" ht="30" hidden="1" customHeight="1" x14ac:dyDescent="0.25">
      <c r="A126" s="72"/>
      <c r="B126" s="21" t="s">
        <v>273</v>
      </c>
      <c r="C126" s="45" t="s">
        <v>326</v>
      </c>
      <c r="D126" s="45"/>
      <c r="E126" s="22">
        <f>E127</f>
        <v>0</v>
      </c>
    </row>
    <row r="127" spans="1:5" s="32" customFormat="1" ht="60.75" hidden="1" customHeight="1" x14ac:dyDescent="0.25">
      <c r="A127" s="72"/>
      <c r="B127" s="21" t="s">
        <v>23</v>
      </c>
      <c r="C127" s="45" t="s">
        <v>326</v>
      </c>
      <c r="D127" s="45" t="s">
        <v>24</v>
      </c>
      <c r="E127" s="22"/>
    </row>
    <row r="128" spans="1:5" s="32" customFormat="1" ht="48.75" hidden="1" customHeight="1" x14ac:dyDescent="0.25">
      <c r="A128" s="72"/>
      <c r="B128" s="21" t="s">
        <v>249</v>
      </c>
      <c r="C128" s="45" t="s">
        <v>248</v>
      </c>
      <c r="D128" s="45"/>
      <c r="E128" s="22"/>
    </row>
    <row r="129" spans="1:5" s="32" customFormat="1" ht="61.5" hidden="1" customHeight="1" x14ac:dyDescent="0.25">
      <c r="A129" s="72"/>
      <c r="B129" s="21" t="s">
        <v>23</v>
      </c>
      <c r="C129" s="45" t="s">
        <v>248</v>
      </c>
      <c r="D129" s="45" t="s">
        <v>24</v>
      </c>
      <c r="E129" s="22"/>
    </row>
    <row r="130" spans="1:5" s="32" customFormat="1" ht="33.75" hidden="1" customHeight="1" x14ac:dyDescent="0.25">
      <c r="A130" s="72"/>
      <c r="B130" s="21" t="s">
        <v>364</v>
      </c>
      <c r="C130" s="45" t="s">
        <v>322</v>
      </c>
      <c r="D130" s="45"/>
      <c r="E130" s="22">
        <f>E131</f>
        <v>0</v>
      </c>
    </row>
    <row r="131" spans="1:5" s="32" customFormat="1" ht="57" hidden="1" customHeight="1" x14ac:dyDescent="0.25">
      <c r="A131" s="72"/>
      <c r="B131" s="21" t="s">
        <v>23</v>
      </c>
      <c r="C131" s="45" t="s">
        <v>322</v>
      </c>
      <c r="D131" s="45" t="s">
        <v>24</v>
      </c>
      <c r="E131" s="22"/>
    </row>
    <row r="132" spans="1:5" s="32" customFormat="1" ht="107.25" hidden="1" customHeight="1" x14ac:dyDescent="0.25">
      <c r="A132" s="72"/>
      <c r="B132" s="21" t="s">
        <v>397</v>
      </c>
      <c r="C132" s="45" t="s">
        <v>398</v>
      </c>
      <c r="D132" s="45"/>
      <c r="E132" s="22">
        <f>E133</f>
        <v>0</v>
      </c>
    </row>
    <row r="133" spans="1:5" s="32" customFormat="1" ht="57" hidden="1" customHeight="1" x14ac:dyDescent="0.25">
      <c r="A133" s="72"/>
      <c r="B133" s="21" t="s">
        <v>23</v>
      </c>
      <c r="C133" s="45" t="s">
        <v>398</v>
      </c>
      <c r="D133" s="45" t="s">
        <v>24</v>
      </c>
      <c r="E133" s="22"/>
    </row>
    <row r="134" spans="1:5" s="32" customFormat="1" ht="93" hidden="1" customHeight="1" x14ac:dyDescent="0.25">
      <c r="A134" s="72"/>
      <c r="B134" s="21" t="s">
        <v>365</v>
      </c>
      <c r="C134" s="45" t="s">
        <v>366</v>
      </c>
      <c r="D134" s="45"/>
      <c r="E134" s="22">
        <f>E135</f>
        <v>0</v>
      </c>
    </row>
    <row r="135" spans="1:5" s="32" customFormat="1" ht="57" hidden="1" customHeight="1" x14ac:dyDescent="0.25">
      <c r="A135" s="72"/>
      <c r="B135" s="21" t="s">
        <v>23</v>
      </c>
      <c r="C135" s="45" t="s">
        <v>366</v>
      </c>
      <c r="D135" s="45" t="s">
        <v>24</v>
      </c>
      <c r="E135" s="22"/>
    </row>
    <row r="136" spans="1:5" s="32" customFormat="1" ht="98.25" hidden="1" customHeight="1" x14ac:dyDescent="0.25">
      <c r="A136" s="72"/>
      <c r="B136" s="21" t="s">
        <v>597</v>
      </c>
      <c r="C136" s="45" t="s">
        <v>599</v>
      </c>
      <c r="D136" s="45"/>
      <c r="E136" s="46">
        <f>E137</f>
        <v>0</v>
      </c>
    </row>
    <row r="137" spans="1:5" s="32" customFormat="1" ht="57" hidden="1" customHeight="1" x14ac:dyDescent="0.25">
      <c r="A137" s="72"/>
      <c r="B137" s="21" t="s">
        <v>23</v>
      </c>
      <c r="C137" s="45" t="s">
        <v>599</v>
      </c>
      <c r="D137" s="45" t="s">
        <v>24</v>
      </c>
      <c r="E137" s="46"/>
    </row>
    <row r="138" spans="1:5" s="32" customFormat="1" ht="72.75" hidden="1" customHeight="1" x14ac:dyDescent="0.25">
      <c r="A138" s="72"/>
      <c r="B138" s="21" t="s">
        <v>657</v>
      </c>
      <c r="C138" s="45" t="s">
        <v>658</v>
      </c>
      <c r="D138" s="45"/>
      <c r="E138" s="46">
        <f>E139</f>
        <v>0</v>
      </c>
    </row>
    <row r="139" spans="1:5" s="32" customFormat="1" ht="57" hidden="1" customHeight="1" x14ac:dyDescent="0.25">
      <c r="A139" s="72"/>
      <c r="B139" s="21" t="s">
        <v>23</v>
      </c>
      <c r="C139" s="45" t="s">
        <v>658</v>
      </c>
      <c r="D139" s="45" t="s">
        <v>24</v>
      </c>
      <c r="E139" s="46">
        <v>0</v>
      </c>
    </row>
    <row r="140" spans="1:5" s="32" customFormat="1" ht="57" hidden="1" customHeight="1" x14ac:dyDescent="0.25">
      <c r="A140" s="72"/>
      <c r="B140" s="21" t="s">
        <v>598</v>
      </c>
      <c r="C140" s="45" t="s">
        <v>600</v>
      </c>
      <c r="D140" s="45"/>
      <c r="E140" s="46">
        <f>E141</f>
        <v>0</v>
      </c>
    </row>
    <row r="141" spans="1:5" s="32" customFormat="1" ht="57" hidden="1" customHeight="1" x14ac:dyDescent="0.25">
      <c r="A141" s="72"/>
      <c r="B141" s="21" t="s">
        <v>23</v>
      </c>
      <c r="C141" s="45" t="s">
        <v>600</v>
      </c>
      <c r="D141" s="45" t="s">
        <v>24</v>
      </c>
      <c r="E141" s="46">
        <v>0</v>
      </c>
    </row>
    <row r="142" spans="1:5" s="32" customFormat="1" ht="82.5" hidden="1" customHeight="1" x14ac:dyDescent="0.25">
      <c r="A142" s="72"/>
      <c r="B142" s="21" t="s">
        <v>710</v>
      </c>
      <c r="C142" s="45" t="s">
        <v>711</v>
      </c>
      <c r="D142" s="45"/>
      <c r="E142" s="46">
        <f>E143</f>
        <v>0</v>
      </c>
    </row>
    <row r="143" spans="1:5" s="32" customFormat="1" ht="57" hidden="1" customHeight="1" x14ac:dyDescent="0.25">
      <c r="A143" s="72"/>
      <c r="B143" s="21" t="s">
        <v>23</v>
      </c>
      <c r="C143" s="45" t="s">
        <v>711</v>
      </c>
      <c r="D143" s="45" t="s">
        <v>24</v>
      </c>
      <c r="E143" s="46">
        <v>0</v>
      </c>
    </row>
    <row r="144" spans="1:5" s="32" customFormat="1" ht="57" hidden="1" customHeight="1" x14ac:dyDescent="0.25">
      <c r="A144" s="72"/>
      <c r="B144" s="21" t="s">
        <v>598</v>
      </c>
      <c r="C144" s="45" t="s">
        <v>600</v>
      </c>
      <c r="D144" s="45"/>
      <c r="E144" s="46">
        <f>E145</f>
        <v>0</v>
      </c>
    </row>
    <row r="145" spans="1:5" s="32" customFormat="1" ht="57" hidden="1" customHeight="1" x14ac:dyDescent="0.25">
      <c r="A145" s="72"/>
      <c r="B145" s="21" t="s">
        <v>23</v>
      </c>
      <c r="C145" s="45" t="s">
        <v>709</v>
      </c>
      <c r="D145" s="45" t="s">
        <v>24</v>
      </c>
      <c r="E145" s="46">
        <v>0</v>
      </c>
    </row>
    <row r="146" spans="1:5" s="33" customFormat="1" ht="80.099999999999994" customHeight="1" x14ac:dyDescent="0.25">
      <c r="A146" s="20">
        <v>12</v>
      </c>
      <c r="B146" s="60" t="s">
        <v>524</v>
      </c>
      <c r="C146" s="11" t="s">
        <v>337</v>
      </c>
      <c r="D146" s="11"/>
      <c r="E146" s="19">
        <f>E147</f>
        <v>3701</v>
      </c>
    </row>
    <row r="147" spans="1:5" ht="60" customHeight="1" x14ac:dyDescent="0.25">
      <c r="B147" s="62" t="s">
        <v>421</v>
      </c>
      <c r="C147" s="45" t="s">
        <v>338</v>
      </c>
      <c r="D147" s="45"/>
      <c r="E147" s="22">
        <f>E148</f>
        <v>3701</v>
      </c>
    </row>
    <row r="148" spans="1:5" ht="60" customHeight="1" x14ac:dyDescent="0.25">
      <c r="B148" s="63" t="s">
        <v>339</v>
      </c>
      <c r="C148" s="45" t="s">
        <v>389</v>
      </c>
      <c r="D148" s="45"/>
      <c r="E148" s="22">
        <f>E149</f>
        <v>3701</v>
      </c>
    </row>
    <row r="149" spans="1:5" ht="39.950000000000003" customHeight="1" x14ac:dyDescent="0.25">
      <c r="B149" s="63" t="s">
        <v>391</v>
      </c>
      <c r="C149" s="14" t="s">
        <v>390</v>
      </c>
      <c r="D149" s="45"/>
      <c r="E149" s="22">
        <f>E150</f>
        <v>3701</v>
      </c>
    </row>
    <row r="150" spans="1:5" s="32" customFormat="1" ht="60" customHeight="1" x14ac:dyDescent="0.25">
      <c r="A150" s="72"/>
      <c r="B150" s="21" t="s">
        <v>23</v>
      </c>
      <c r="C150" s="14" t="s">
        <v>390</v>
      </c>
      <c r="D150" s="45" t="s">
        <v>24</v>
      </c>
      <c r="E150" s="22">
        <v>3701</v>
      </c>
    </row>
    <row r="151" spans="1:5" ht="71.25" hidden="1" customHeight="1" x14ac:dyDescent="0.25"/>
    <row r="152" spans="1:5" ht="57" hidden="1" customHeight="1" x14ac:dyDescent="0.25"/>
    <row r="153" spans="1:5" s="32" customFormat="1" ht="60.75" hidden="1" customHeight="1" x14ac:dyDescent="0.25">
      <c r="A153" s="72"/>
      <c r="B153" s="64"/>
      <c r="E153" s="39"/>
    </row>
    <row r="154" spans="1:5" ht="48" hidden="1" customHeight="1" x14ac:dyDescent="0.25"/>
    <row r="155" spans="1:5" s="32" customFormat="1" ht="60.75" hidden="1" customHeight="1" x14ac:dyDescent="0.25">
      <c r="A155" s="72"/>
      <c r="B155" s="64"/>
      <c r="E155" s="39"/>
    </row>
    <row r="156" spans="1:5" ht="57" hidden="1" customHeight="1" x14ac:dyDescent="0.25"/>
    <row r="157" spans="1:5" s="32" customFormat="1" ht="60.75" hidden="1" customHeight="1" x14ac:dyDescent="0.25">
      <c r="A157" s="72"/>
      <c r="B157" s="64"/>
      <c r="E157" s="39"/>
    </row>
    <row r="158" spans="1:5" ht="36.75" hidden="1" customHeight="1" x14ac:dyDescent="0.25"/>
    <row r="159" spans="1:5" s="32" customFormat="1" ht="60.75" hidden="1" customHeight="1" x14ac:dyDescent="0.25">
      <c r="A159" s="72"/>
      <c r="B159" s="64"/>
      <c r="E159" s="39"/>
    </row>
    <row r="160" spans="1:5" s="33" customFormat="1" ht="80.099999999999994" customHeight="1" x14ac:dyDescent="0.25">
      <c r="A160" s="20">
        <v>13</v>
      </c>
      <c r="B160" s="25" t="s">
        <v>525</v>
      </c>
      <c r="C160" s="11" t="s">
        <v>72</v>
      </c>
      <c r="D160" s="11"/>
      <c r="E160" s="19">
        <f>E161</f>
        <v>100</v>
      </c>
    </row>
    <row r="161" spans="1:5" ht="80.099999999999994" customHeight="1" x14ac:dyDescent="0.25">
      <c r="B161" s="62" t="s">
        <v>188</v>
      </c>
      <c r="C161" s="45" t="s">
        <v>118</v>
      </c>
      <c r="D161" s="45"/>
      <c r="E161" s="22">
        <f>E162</f>
        <v>100</v>
      </c>
    </row>
    <row r="162" spans="1:5" ht="60" customHeight="1" x14ac:dyDescent="0.25">
      <c r="B162" s="21" t="s">
        <v>189</v>
      </c>
      <c r="C162" s="9" t="s">
        <v>119</v>
      </c>
      <c r="D162" s="45"/>
      <c r="E162" s="22">
        <f>E163+E165+E172</f>
        <v>100</v>
      </c>
    </row>
    <row r="163" spans="1:5" ht="37.5" hidden="1" x14ac:dyDescent="0.25">
      <c r="B163" s="21" t="s">
        <v>673</v>
      </c>
      <c r="C163" s="9" t="s">
        <v>674</v>
      </c>
      <c r="D163" s="45"/>
      <c r="E163" s="46">
        <f>E164</f>
        <v>0</v>
      </c>
    </row>
    <row r="164" spans="1:5" ht="54.75" hidden="1" customHeight="1" x14ac:dyDescent="0.25">
      <c r="B164" s="21" t="s">
        <v>23</v>
      </c>
      <c r="C164" s="9" t="s">
        <v>674</v>
      </c>
      <c r="D164" s="45" t="s">
        <v>24</v>
      </c>
      <c r="E164" s="46">
        <v>0</v>
      </c>
    </row>
    <row r="165" spans="1:5" ht="39.950000000000003" customHeight="1" x14ac:dyDescent="0.25">
      <c r="B165" s="21" t="s">
        <v>288</v>
      </c>
      <c r="C165" s="9" t="s">
        <v>289</v>
      </c>
      <c r="D165" s="45"/>
      <c r="E165" s="22">
        <f>E166</f>
        <v>50</v>
      </c>
    </row>
    <row r="166" spans="1:5" ht="80.099999999999994" customHeight="1" x14ac:dyDescent="0.25">
      <c r="B166" s="62" t="s">
        <v>291</v>
      </c>
      <c r="C166" s="9" t="s">
        <v>289</v>
      </c>
      <c r="D166" s="45" t="s">
        <v>38</v>
      </c>
      <c r="E166" s="22">
        <v>50</v>
      </c>
    </row>
    <row r="167" spans="1:5" s="38" customFormat="1" ht="56.25" hidden="1" x14ac:dyDescent="0.25">
      <c r="A167" s="20">
        <v>15</v>
      </c>
      <c r="B167" s="25" t="s">
        <v>237</v>
      </c>
      <c r="C167" s="11" t="s">
        <v>284</v>
      </c>
      <c r="D167" s="11"/>
      <c r="E167" s="19">
        <f>E168</f>
        <v>0</v>
      </c>
    </row>
    <row r="168" spans="1:5" s="32" customFormat="1" ht="59.25" hidden="1" customHeight="1" x14ac:dyDescent="0.25">
      <c r="A168" s="72"/>
      <c r="B168" s="21" t="s">
        <v>238</v>
      </c>
      <c r="C168" s="45" t="s">
        <v>285</v>
      </c>
      <c r="D168" s="45"/>
      <c r="E168" s="22">
        <f>E169</f>
        <v>0</v>
      </c>
    </row>
    <row r="169" spans="1:5" ht="56.25" hidden="1" customHeight="1" x14ac:dyDescent="0.25">
      <c r="B169" s="62" t="s">
        <v>466</v>
      </c>
      <c r="C169" s="45" t="s">
        <v>120</v>
      </c>
      <c r="D169" s="45"/>
      <c r="E169" s="22">
        <f>E170</f>
        <v>0</v>
      </c>
    </row>
    <row r="170" spans="1:5" ht="39.75" hidden="1" customHeight="1" x14ac:dyDescent="0.25">
      <c r="B170" s="21" t="s">
        <v>467</v>
      </c>
      <c r="C170" s="45" t="s">
        <v>121</v>
      </c>
      <c r="D170" s="45"/>
      <c r="E170" s="22">
        <f>E171</f>
        <v>0</v>
      </c>
    </row>
    <row r="171" spans="1:5" s="32" customFormat="1" ht="24" hidden="1" customHeight="1" x14ac:dyDescent="0.25">
      <c r="A171" s="72"/>
      <c r="B171" s="21" t="s">
        <v>39</v>
      </c>
      <c r="C171" s="45" t="s">
        <v>121</v>
      </c>
      <c r="D171" s="45" t="s">
        <v>40</v>
      </c>
      <c r="E171" s="22"/>
    </row>
    <row r="172" spans="1:5" s="32" customFormat="1" ht="60" customHeight="1" x14ac:dyDescent="0.25">
      <c r="A172" s="72"/>
      <c r="B172" s="21" t="s">
        <v>756</v>
      </c>
      <c r="C172" s="9" t="s">
        <v>758</v>
      </c>
      <c r="D172" s="45"/>
      <c r="E172" s="46">
        <f>E173</f>
        <v>50</v>
      </c>
    </row>
    <row r="173" spans="1:5" s="32" customFormat="1" ht="80.099999999999994" customHeight="1" x14ac:dyDescent="0.25">
      <c r="A173" s="72"/>
      <c r="B173" s="62" t="s">
        <v>757</v>
      </c>
      <c r="C173" s="9" t="s">
        <v>758</v>
      </c>
      <c r="D173" s="45" t="s">
        <v>38</v>
      </c>
      <c r="E173" s="46">
        <v>50</v>
      </c>
    </row>
    <row r="174" spans="1:5" s="38" customFormat="1" ht="60" customHeight="1" x14ac:dyDescent="0.25">
      <c r="A174" s="20">
        <v>14</v>
      </c>
      <c r="B174" s="25" t="s">
        <v>526</v>
      </c>
      <c r="C174" s="11" t="s">
        <v>73</v>
      </c>
      <c r="D174" s="11"/>
      <c r="E174" s="19">
        <f>E175</f>
        <v>107556.1</v>
      </c>
    </row>
    <row r="175" spans="1:5" s="32" customFormat="1" ht="60" customHeight="1" x14ac:dyDescent="0.25">
      <c r="A175" s="72"/>
      <c r="B175" s="21" t="s">
        <v>182</v>
      </c>
      <c r="C175" s="45" t="s">
        <v>123</v>
      </c>
      <c r="D175" s="45"/>
      <c r="E175" s="22">
        <f>E176+E190+E210</f>
        <v>107556.1</v>
      </c>
    </row>
    <row r="176" spans="1:5" s="32" customFormat="1" ht="80.099999999999994" customHeight="1" x14ac:dyDescent="0.25">
      <c r="A176" s="72"/>
      <c r="B176" s="21" t="s">
        <v>624</v>
      </c>
      <c r="C176" s="45" t="s">
        <v>122</v>
      </c>
      <c r="D176" s="45"/>
      <c r="E176" s="22">
        <f>E177+E180+E195+E197+E199+E201+E204+E206+E208</f>
        <v>8871.7999999999993</v>
      </c>
    </row>
    <row r="177" spans="1:5" s="32" customFormat="1" ht="75" hidden="1" customHeight="1" x14ac:dyDescent="0.25">
      <c r="A177" s="72"/>
      <c r="B177" s="21" t="s">
        <v>511</v>
      </c>
      <c r="C177" s="45" t="s">
        <v>159</v>
      </c>
      <c r="D177" s="45"/>
      <c r="E177" s="22">
        <f>E179+E178</f>
        <v>0</v>
      </c>
    </row>
    <row r="178" spans="1:5" s="32" customFormat="1" ht="59.25" hidden="1" customHeight="1" x14ac:dyDescent="0.25">
      <c r="A178" s="72"/>
      <c r="B178" s="21" t="s">
        <v>23</v>
      </c>
      <c r="C178" s="45" t="s">
        <v>159</v>
      </c>
      <c r="D178" s="45" t="s">
        <v>24</v>
      </c>
      <c r="E178" s="22"/>
    </row>
    <row r="179" spans="1:5" s="32" customFormat="1" ht="26.25" hidden="1" customHeight="1" x14ac:dyDescent="0.25">
      <c r="A179" s="72"/>
      <c r="B179" s="21" t="s">
        <v>173</v>
      </c>
      <c r="C179" s="45" t="s">
        <v>159</v>
      </c>
      <c r="D179" s="45" t="s">
        <v>40</v>
      </c>
      <c r="E179" s="22">
        <v>0</v>
      </c>
    </row>
    <row r="180" spans="1:5" s="32" customFormat="1" ht="30" customHeight="1" x14ac:dyDescent="0.25">
      <c r="A180" s="72"/>
      <c r="B180" s="21" t="s">
        <v>431</v>
      </c>
      <c r="C180" s="45" t="s">
        <v>356</v>
      </c>
      <c r="D180" s="45"/>
      <c r="E180" s="22">
        <f>E181</f>
        <v>1454.7</v>
      </c>
    </row>
    <row r="181" spans="1:5" s="32" customFormat="1" ht="30" customHeight="1" x14ac:dyDescent="0.25">
      <c r="A181" s="72"/>
      <c r="B181" s="21" t="s">
        <v>173</v>
      </c>
      <c r="C181" s="45" t="s">
        <v>356</v>
      </c>
      <c r="D181" s="45" t="s">
        <v>40</v>
      </c>
      <c r="E181" s="46">
        <v>1454.7</v>
      </c>
    </row>
    <row r="182" spans="1:5" s="32" customFormat="1" ht="70.5" hidden="1" customHeight="1" x14ac:dyDescent="0.25">
      <c r="A182" s="72"/>
      <c r="B182" s="21" t="s">
        <v>355</v>
      </c>
      <c r="C182" s="45" t="s">
        <v>356</v>
      </c>
      <c r="D182" s="45"/>
      <c r="E182" s="22">
        <f>E183</f>
        <v>0</v>
      </c>
    </row>
    <row r="183" spans="1:5" s="32" customFormat="1" ht="56.25" hidden="1" customHeight="1" x14ac:dyDescent="0.25">
      <c r="A183" s="72"/>
      <c r="B183" s="21" t="s">
        <v>23</v>
      </c>
      <c r="C183" s="45" t="s">
        <v>356</v>
      </c>
      <c r="D183" s="45" t="s">
        <v>24</v>
      </c>
      <c r="E183" s="22"/>
    </row>
    <row r="184" spans="1:5" s="32" customFormat="1" ht="66.75" hidden="1" customHeight="1" x14ac:dyDescent="0.25">
      <c r="A184" s="72"/>
      <c r="B184" s="21" t="s">
        <v>342</v>
      </c>
      <c r="C184" s="45" t="s">
        <v>350</v>
      </c>
      <c r="D184" s="45"/>
      <c r="E184" s="22">
        <f>E185</f>
        <v>0</v>
      </c>
    </row>
    <row r="185" spans="1:5" s="32" customFormat="1" ht="57" hidden="1" customHeight="1" x14ac:dyDescent="0.25">
      <c r="A185" s="72"/>
      <c r="B185" s="21" t="s">
        <v>23</v>
      </c>
      <c r="C185" s="45" t="s">
        <v>350</v>
      </c>
      <c r="D185" s="45" t="s">
        <v>24</v>
      </c>
      <c r="E185" s="22"/>
    </row>
    <row r="186" spans="1:5" s="32" customFormat="1" ht="35.25" hidden="1" customHeight="1" x14ac:dyDescent="0.25">
      <c r="A186" s="72"/>
      <c r="B186" s="21" t="s">
        <v>414</v>
      </c>
      <c r="C186" s="45" t="s">
        <v>415</v>
      </c>
      <c r="D186" s="45"/>
      <c r="E186" s="22">
        <f>E187</f>
        <v>0</v>
      </c>
    </row>
    <row r="187" spans="1:5" s="32" customFormat="1" ht="57" hidden="1" customHeight="1" x14ac:dyDescent="0.25">
      <c r="A187" s="72"/>
      <c r="B187" s="21" t="s">
        <v>23</v>
      </c>
      <c r="C187" s="45" t="s">
        <v>415</v>
      </c>
      <c r="D187" s="45" t="s">
        <v>24</v>
      </c>
      <c r="E187" s="22"/>
    </row>
    <row r="188" spans="1:5" s="32" customFormat="1" ht="44.25" hidden="1" customHeight="1" x14ac:dyDescent="0.25">
      <c r="A188" s="72"/>
      <c r="B188" s="21" t="s">
        <v>417</v>
      </c>
      <c r="C188" s="45" t="s">
        <v>416</v>
      </c>
      <c r="D188" s="45"/>
      <c r="E188" s="22">
        <f>E189</f>
        <v>0</v>
      </c>
    </row>
    <row r="189" spans="1:5" s="32" customFormat="1" ht="57" hidden="1" customHeight="1" x14ac:dyDescent="0.25">
      <c r="A189" s="72"/>
      <c r="B189" s="21" t="s">
        <v>23</v>
      </c>
      <c r="C189" s="45" t="s">
        <v>416</v>
      </c>
      <c r="D189" s="45" t="s">
        <v>24</v>
      </c>
      <c r="E189" s="22"/>
    </row>
    <row r="190" spans="1:5" s="32" customFormat="1" ht="36.75" hidden="1" customHeight="1" x14ac:dyDescent="0.25">
      <c r="A190" s="72"/>
      <c r="B190" s="21" t="s">
        <v>317</v>
      </c>
      <c r="C190" s="45" t="s">
        <v>316</v>
      </c>
      <c r="D190" s="45"/>
      <c r="E190" s="22">
        <f>E191+E193</f>
        <v>0</v>
      </c>
    </row>
    <row r="191" spans="1:5" s="32" customFormat="1" ht="43.5" hidden="1" customHeight="1" x14ac:dyDescent="0.25">
      <c r="A191" s="72"/>
      <c r="B191" s="21" t="s">
        <v>406</v>
      </c>
      <c r="C191" s="45" t="s">
        <v>328</v>
      </c>
      <c r="D191" s="45"/>
      <c r="E191" s="22">
        <f>E192</f>
        <v>0</v>
      </c>
    </row>
    <row r="192" spans="1:5" s="32" customFormat="1" ht="29.25" hidden="1" customHeight="1" x14ac:dyDescent="0.25">
      <c r="A192" s="72"/>
      <c r="B192" s="21" t="s">
        <v>173</v>
      </c>
      <c r="C192" s="45" t="s">
        <v>328</v>
      </c>
      <c r="D192" s="45" t="s">
        <v>40</v>
      </c>
      <c r="E192" s="22"/>
    </row>
    <row r="193" spans="1:5" s="32" customFormat="1" ht="75" hidden="1" customHeight="1" x14ac:dyDescent="0.25">
      <c r="A193" s="72"/>
      <c r="B193" s="21" t="s">
        <v>392</v>
      </c>
      <c r="C193" s="45" t="s">
        <v>393</v>
      </c>
      <c r="D193" s="45"/>
      <c r="E193" s="22">
        <f>E194</f>
        <v>0</v>
      </c>
    </row>
    <row r="194" spans="1:5" s="32" customFormat="1" ht="29.25" hidden="1" customHeight="1" x14ac:dyDescent="0.25">
      <c r="A194" s="72"/>
      <c r="B194" s="21" t="s">
        <v>173</v>
      </c>
      <c r="C194" s="45" t="s">
        <v>393</v>
      </c>
      <c r="D194" s="45" t="s">
        <v>40</v>
      </c>
      <c r="E194" s="22"/>
    </row>
    <row r="195" spans="1:5" s="32" customFormat="1" ht="24.75" hidden="1" customHeight="1" x14ac:dyDescent="0.25">
      <c r="A195" s="72"/>
      <c r="B195" s="58" t="s">
        <v>483</v>
      </c>
      <c r="C195" s="45" t="s">
        <v>415</v>
      </c>
      <c r="D195" s="45"/>
      <c r="E195" s="46">
        <f>E196</f>
        <v>0</v>
      </c>
    </row>
    <row r="196" spans="1:5" s="32" customFormat="1" ht="53.25" hidden="1" customHeight="1" x14ac:dyDescent="0.25">
      <c r="A196" s="72"/>
      <c r="B196" s="21" t="s">
        <v>23</v>
      </c>
      <c r="C196" s="45" t="s">
        <v>415</v>
      </c>
      <c r="D196" s="45" t="s">
        <v>24</v>
      </c>
      <c r="E196" s="46">
        <v>0</v>
      </c>
    </row>
    <row r="197" spans="1:5" s="32" customFormat="1" ht="53.25" hidden="1" customHeight="1" x14ac:dyDescent="0.25">
      <c r="A197" s="72"/>
      <c r="B197" s="21" t="s">
        <v>675</v>
      </c>
      <c r="C197" s="45" t="s">
        <v>676</v>
      </c>
      <c r="D197" s="45"/>
      <c r="E197" s="46">
        <f>E198</f>
        <v>0</v>
      </c>
    </row>
    <row r="198" spans="1:5" s="32" customFormat="1" ht="53.25" hidden="1" customHeight="1" x14ac:dyDescent="0.25">
      <c r="A198" s="72"/>
      <c r="B198" s="21" t="s">
        <v>23</v>
      </c>
      <c r="C198" s="45" t="s">
        <v>676</v>
      </c>
      <c r="D198" s="45" t="s">
        <v>24</v>
      </c>
      <c r="E198" s="46">
        <v>0</v>
      </c>
    </row>
    <row r="199" spans="1:5" s="32" customFormat="1" ht="34.5" hidden="1" customHeight="1" x14ac:dyDescent="0.25">
      <c r="A199" s="72"/>
      <c r="B199" s="21" t="s">
        <v>601</v>
      </c>
      <c r="C199" s="45" t="s">
        <v>603</v>
      </c>
      <c r="D199" s="45"/>
      <c r="E199" s="46">
        <f>E200</f>
        <v>0</v>
      </c>
    </row>
    <row r="200" spans="1:5" s="32" customFormat="1" ht="25.5" hidden="1" customHeight="1" x14ac:dyDescent="0.25">
      <c r="A200" s="72"/>
      <c r="B200" s="21" t="s">
        <v>173</v>
      </c>
      <c r="C200" s="45" t="s">
        <v>603</v>
      </c>
      <c r="D200" s="45" t="s">
        <v>40</v>
      </c>
      <c r="E200" s="46">
        <v>0</v>
      </c>
    </row>
    <row r="201" spans="1:5" s="32" customFormat="1" ht="86.25" hidden="1" customHeight="1" x14ac:dyDescent="0.25">
      <c r="A201" s="72"/>
      <c r="B201" s="21" t="s">
        <v>602</v>
      </c>
      <c r="C201" s="45" t="s">
        <v>604</v>
      </c>
      <c r="D201" s="45"/>
      <c r="E201" s="46">
        <f>E203+E202</f>
        <v>0</v>
      </c>
    </row>
    <row r="202" spans="1:5" s="32" customFormat="1" ht="57" hidden="1" customHeight="1" x14ac:dyDescent="0.25">
      <c r="A202" s="72"/>
      <c r="B202" s="21" t="s">
        <v>23</v>
      </c>
      <c r="C202" s="45" t="s">
        <v>604</v>
      </c>
      <c r="D202" s="45" t="s">
        <v>24</v>
      </c>
      <c r="E202" s="46">
        <v>0</v>
      </c>
    </row>
    <row r="203" spans="1:5" s="32" customFormat="1" ht="27" hidden="1" customHeight="1" x14ac:dyDescent="0.25">
      <c r="A203" s="72"/>
      <c r="B203" s="21" t="s">
        <v>173</v>
      </c>
      <c r="C203" s="45" t="s">
        <v>604</v>
      </c>
      <c r="D203" s="45" t="s">
        <v>40</v>
      </c>
      <c r="E203" s="46">
        <v>0</v>
      </c>
    </row>
    <row r="204" spans="1:5" s="32" customFormat="1" ht="87.75" hidden="1" customHeight="1" x14ac:dyDescent="0.25">
      <c r="A204" s="72"/>
      <c r="B204" s="21" t="s">
        <v>683</v>
      </c>
      <c r="C204" s="45" t="s">
        <v>604</v>
      </c>
      <c r="D204" s="45"/>
      <c r="E204" s="46">
        <f>E205</f>
        <v>0</v>
      </c>
    </row>
    <row r="205" spans="1:5" s="32" customFormat="1" ht="66.75" hidden="1" customHeight="1" x14ac:dyDescent="0.25">
      <c r="A205" s="72"/>
      <c r="B205" s="21" t="s">
        <v>23</v>
      </c>
      <c r="C205" s="45" t="s">
        <v>604</v>
      </c>
      <c r="D205" s="45" t="s">
        <v>24</v>
      </c>
      <c r="E205" s="46">
        <v>0</v>
      </c>
    </row>
    <row r="206" spans="1:5" s="32" customFormat="1" ht="39.950000000000003" customHeight="1" x14ac:dyDescent="0.25">
      <c r="A206" s="72"/>
      <c r="B206" s="21" t="s">
        <v>729</v>
      </c>
      <c r="C206" s="45" t="s">
        <v>730</v>
      </c>
      <c r="D206" s="45"/>
      <c r="E206" s="46">
        <f>E207</f>
        <v>25.899999999998727</v>
      </c>
    </row>
    <row r="207" spans="1:5" s="32" customFormat="1" ht="30" customHeight="1" x14ac:dyDescent="0.25">
      <c r="A207" s="72"/>
      <c r="B207" s="21" t="s">
        <v>173</v>
      </c>
      <c r="C207" s="45" t="s">
        <v>730</v>
      </c>
      <c r="D207" s="45" t="s">
        <v>40</v>
      </c>
      <c r="E207" s="46">
        <f>16155-1454.7-9450.2-5224.2</f>
        <v>25.899999999998727</v>
      </c>
    </row>
    <row r="208" spans="1:5" s="32" customFormat="1" ht="100.5" customHeight="1" x14ac:dyDescent="0.25">
      <c r="A208" s="72"/>
      <c r="B208" s="21" t="s">
        <v>784</v>
      </c>
      <c r="C208" s="45" t="s">
        <v>785</v>
      </c>
      <c r="D208" s="45"/>
      <c r="E208" s="46">
        <f>E209</f>
        <v>7391.2000000000007</v>
      </c>
    </row>
    <row r="209" spans="1:5" s="32" customFormat="1" ht="30" customHeight="1" x14ac:dyDescent="0.25">
      <c r="A209" s="72"/>
      <c r="B209" s="21" t="s">
        <v>173</v>
      </c>
      <c r="C209" s="45" t="s">
        <v>785</v>
      </c>
      <c r="D209" s="45" t="s">
        <v>40</v>
      </c>
      <c r="E209" s="46">
        <f>9740.1-106.8-2242.1</f>
        <v>7391.2000000000007</v>
      </c>
    </row>
    <row r="210" spans="1:5" s="32" customFormat="1" ht="60" customHeight="1" x14ac:dyDescent="0.25">
      <c r="A210" s="72"/>
      <c r="B210" s="21" t="s">
        <v>761</v>
      </c>
      <c r="C210" s="45" t="s">
        <v>763</v>
      </c>
      <c r="D210" s="45"/>
      <c r="E210" s="46">
        <f>E211</f>
        <v>98684.3</v>
      </c>
    </row>
    <row r="211" spans="1:5" s="32" customFormat="1" ht="60" customHeight="1" x14ac:dyDescent="0.25">
      <c r="A211" s="72"/>
      <c r="B211" s="21" t="s">
        <v>762</v>
      </c>
      <c r="C211" s="45" t="s">
        <v>764</v>
      </c>
      <c r="D211" s="45"/>
      <c r="E211" s="46">
        <f>E212</f>
        <v>98684.3</v>
      </c>
    </row>
    <row r="212" spans="1:5" s="32" customFormat="1" ht="30" customHeight="1" x14ac:dyDescent="0.25">
      <c r="A212" s="72"/>
      <c r="B212" s="21" t="s">
        <v>173</v>
      </c>
      <c r="C212" s="45" t="s">
        <v>764</v>
      </c>
      <c r="D212" s="45" t="s">
        <v>40</v>
      </c>
      <c r="E212" s="46">
        <f>105001.8-6317.5</f>
        <v>98684.3</v>
      </c>
    </row>
    <row r="213" spans="1:5" s="38" customFormat="1" ht="60" customHeight="1" x14ac:dyDescent="0.25">
      <c r="A213" s="20">
        <v>15</v>
      </c>
      <c r="B213" s="25" t="s">
        <v>527</v>
      </c>
      <c r="C213" s="11" t="s">
        <v>74</v>
      </c>
      <c r="D213" s="11"/>
      <c r="E213" s="19">
        <f>E214</f>
        <v>3999.5</v>
      </c>
    </row>
    <row r="214" spans="1:5" s="32" customFormat="1" ht="60" customHeight="1" x14ac:dyDescent="0.25">
      <c r="A214" s="72"/>
      <c r="B214" s="21" t="s">
        <v>239</v>
      </c>
      <c r="C214" s="45" t="s">
        <v>124</v>
      </c>
      <c r="D214" s="45"/>
      <c r="E214" s="22">
        <f>E215+E231</f>
        <v>3999.5</v>
      </c>
    </row>
    <row r="215" spans="1:5" s="32" customFormat="1" ht="24.75" hidden="1" customHeight="1" x14ac:dyDescent="0.25">
      <c r="A215" s="72"/>
      <c r="B215" s="21" t="s">
        <v>432</v>
      </c>
      <c r="C215" s="45" t="s">
        <v>125</v>
      </c>
      <c r="D215" s="45"/>
      <c r="E215" s="22">
        <f>E216+E219+E221+E223+E225+E227+E229</f>
        <v>0</v>
      </c>
    </row>
    <row r="216" spans="1:5" s="32" customFormat="1" ht="22.5" hidden="1" customHeight="1" x14ac:dyDescent="0.25">
      <c r="A216" s="72"/>
      <c r="B216" s="21" t="s">
        <v>433</v>
      </c>
      <c r="C216" s="45" t="s">
        <v>434</v>
      </c>
      <c r="D216" s="45"/>
      <c r="E216" s="22">
        <f>E217+E218</f>
        <v>0</v>
      </c>
    </row>
    <row r="217" spans="1:5" s="32" customFormat="1" ht="61.5" hidden="1" customHeight="1" x14ac:dyDescent="0.25">
      <c r="A217" s="72"/>
      <c r="B217" s="21" t="s">
        <v>23</v>
      </c>
      <c r="C217" s="45" t="s">
        <v>327</v>
      </c>
      <c r="D217" s="45" t="s">
        <v>24</v>
      </c>
      <c r="E217" s="22"/>
    </row>
    <row r="218" spans="1:5" s="32" customFormat="1" ht="29.25" hidden="1" customHeight="1" x14ac:dyDescent="0.25">
      <c r="A218" s="72"/>
      <c r="B218" s="21" t="s">
        <v>173</v>
      </c>
      <c r="C218" s="45" t="s">
        <v>434</v>
      </c>
      <c r="D218" s="45" t="s">
        <v>40</v>
      </c>
      <c r="E218" s="22">
        <v>0</v>
      </c>
    </row>
    <row r="219" spans="1:5" s="32" customFormat="1" ht="30" hidden="1" customHeight="1" x14ac:dyDescent="0.25">
      <c r="A219" s="72"/>
      <c r="B219" s="21" t="s">
        <v>315</v>
      </c>
      <c r="C219" s="45" t="s">
        <v>314</v>
      </c>
      <c r="D219" s="45"/>
      <c r="E219" s="22">
        <f>E220</f>
        <v>0</v>
      </c>
    </row>
    <row r="220" spans="1:5" s="32" customFormat="1" ht="56.25" hidden="1" customHeight="1" x14ac:dyDescent="0.25">
      <c r="A220" s="72"/>
      <c r="B220" s="21" t="s">
        <v>23</v>
      </c>
      <c r="C220" s="45" t="s">
        <v>314</v>
      </c>
      <c r="D220" s="45" t="s">
        <v>24</v>
      </c>
      <c r="E220" s="22"/>
    </row>
    <row r="221" spans="1:5" s="32" customFormat="1" ht="81.75" hidden="1" customHeight="1" x14ac:dyDescent="0.25">
      <c r="A221" s="72"/>
      <c r="B221" s="21" t="s">
        <v>684</v>
      </c>
      <c r="C221" s="45" t="s">
        <v>656</v>
      </c>
      <c r="D221" s="45"/>
      <c r="E221" s="46">
        <f>E222</f>
        <v>0</v>
      </c>
    </row>
    <row r="222" spans="1:5" s="32" customFormat="1" ht="27" hidden="1" customHeight="1" x14ac:dyDescent="0.25">
      <c r="A222" s="72"/>
      <c r="B222" s="21" t="s">
        <v>173</v>
      </c>
      <c r="C222" s="45" t="s">
        <v>656</v>
      </c>
      <c r="D222" s="45" t="s">
        <v>40</v>
      </c>
      <c r="E222" s="46">
        <v>0</v>
      </c>
    </row>
    <row r="223" spans="1:5" s="32" customFormat="1" ht="21.75" hidden="1" customHeight="1" x14ac:dyDescent="0.25">
      <c r="A223" s="72"/>
      <c r="B223" s="21" t="s">
        <v>484</v>
      </c>
      <c r="C223" s="45" t="s">
        <v>485</v>
      </c>
      <c r="D223" s="45"/>
      <c r="E223" s="46">
        <f>E224</f>
        <v>0</v>
      </c>
    </row>
    <row r="224" spans="1:5" s="32" customFormat="1" ht="56.25" hidden="1" customHeight="1" x14ac:dyDescent="0.25">
      <c r="A224" s="72"/>
      <c r="B224" s="21" t="s">
        <v>23</v>
      </c>
      <c r="C224" s="45" t="s">
        <v>485</v>
      </c>
      <c r="D224" s="45" t="s">
        <v>24</v>
      </c>
      <c r="E224" s="46">
        <v>0</v>
      </c>
    </row>
    <row r="225" spans="1:5" s="32" customFormat="1" ht="33" hidden="1" customHeight="1" x14ac:dyDescent="0.25">
      <c r="A225" s="72"/>
      <c r="B225" s="21" t="s">
        <v>670</v>
      </c>
      <c r="C225" s="45" t="s">
        <v>671</v>
      </c>
      <c r="D225" s="45"/>
      <c r="E225" s="46">
        <f>E226</f>
        <v>0</v>
      </c>
    </row>
    <row r="226" spans="1:5" s="32" customFormat="1" ht="56.25" hidden="1" customHeight="1" x14ac:dyDescent="0.25">
      <c r="A226" s="72"/>
      <c r="B226" s="21" t="s">
        <v>23</v>
      </c>
      <c r="C226" s="45" t="s">
        <v>671</v>
      </c>
      <c r="D226" s="45" t="s">
        <v>24</v>
      </c>
      <c r="E226" s="46">
        <v>0</v>
      </c>
    </row>
    <row r="227" spans="1:5" s="32" customFormat="1" ht="25.5" hidden="1" customHeight="1" x14ac:dyDescent="0.25">
      <c r="A227" s="72"/>
      <c r="B227" s="21" t="s">
        <v>685</v>
      </c>
      <c r="C227" s="45" t="s">
        <v>686</v>
      </c>
      <c r="D227" s="45"/>
      <c r="E227" s="46">
        <f>E228</f>
        <v>0</v>
      </c>
    </row>
    <row r="228" spans="1:5" s="32" customFormat="1" ht="60.75" hidden="1" customHeight="1" x14ac:dyDescent="0.25">
      <c r="A228" s="72"/>
      <c r="B228" s="21" t="s">
        <v>23</v>
      </c>
      <c r="C228" s="45" t="s">
        <v>686</v>
      </c>
      <c r="D228" s="45" t="s">
        <v>24</v>
      </c>
      <c r="E228" s="46">
        <v>0</v>
      </c>
    </row>
    <row r="229" spans="1:5" s="32" customFormat="1" ht="82.5" hidden="1" customHeight="1" x14ac:dyDescent="0.25">
      <c r="A229" s="72"/>
      <c r="B229" s="21" t="s">
        <v>655</v>
      </c>
      <c r="C229" s="45" t="s">
        <v>656</v>
      </c>
      <c r="D229" s="45"/>
      <c r="E229" s="46">
        <f>E230</f>
        <v>0</v>
      </c>
    </row>
    <row r="230" spans="1:5" s="32" customFormat="1" ht="21.75" hidden="1" customHeight="1" x14ac:dyDescent="0.25">
      <c r="A230" s="72"/>
      <c r="B230" s="21" t="s">
        <v>173</v>
      </c>
      <c r="C230" s="45" t="s">
        <v>656</v>
      </c>
      <c r="D230" s="45" t="s">
        <v>40</v>
      </c>
      <c r="E230" s="46">
        <v>0</v>
      </c>
    </row>
    <row r="231" spans="1:5" s="32" customFormat="1" ht="30" customHeight="1" x14ac:dyDescent="0.25">
      <c r="A231" s="72"/>
      <c r="B231" s="21" t="s">
        <v>575</v>
      </c>
      <c r="C231" s="45" t="s">
        <v>573</v>
      </c>
      <c r="D231" s="45"/>
      <c r="E231" s="46">
        <f>E232</f>
        <v>3999.5</v>
      </c>
    </row>
    <row r="232" spans="1:5" s="32" customFormat="1" ht="80.099999999999994" customHeight="1" x14ac:dyDescent="0.25">
      <c r="A232" s="72"/>
      <c r="B232" s="21" t="s">
        <v>576</v>
      </c>
      <c r="C232" s="45" t="s">
        <v>574</v>
      </c>
      <c r="D232" s="45"/>
      <c r="E232" s="46">
        <f>E233</f>
        <v>3999.5</v>
      </c>
    </row>
    <row r="233" spans="1:5" s="32" customFormat="1" ht="60" customHeight="1" x14ac:dyDescent="0.25">
      <c r="A233" s="72"/>
      <c r="B233" s="21" t="s">
        <v>23</v>
      </c>
      <c r="C233" s="45" t="s">
        <v>574</v>
      </c>
      <c r="D233" s="45" t="s">
        <v>24</v>
      </c>
      <c r="E233" s="46">
        <v>3999.5</v>
      </c>
    </row>
    <row r="234" spans="1:5" s="38" customFormat="1" ht="60" customHeight="1" x14ac:dyDescent="0.25">
      <c r="A234" s="20">
        <v>16</v>
      </c>
      <c r="B234" s="25" t="s">
        <v>698</v>
      </c>
      <c r="C234" s="11" t="s">
        <v>75</v>
      </c>
      <c r="D234" s="11"/>
      <c r="E234" s="19">
        <f>E235</f>
        <v>40621.9</v>
      </c>
    </row>
    <row r="235" spans="1:5" s="32" customFormat="1" ht="80.099999999999994" customHeight="1" x14ac:dyDescent="0.25">
      <c r="A235" s="72"/>
      <c r="B235" s="21" t="s">
        <v>435</v>
      </c>
      <c r="C235" s="45" t="s">
        <v>126</v>
      </c>
      <c r="D235" s="45"/>
      <c r="E235" s="22">
        <f>E236</f>
        <v>40621.9</v>
      </c>
    </row>
    <row r="236" spans="1:5" s="32" customFormat="1" ht="55.5" customHeight="1" x14ac:dyDescent="0.25">
      <c r="A236" s="72"/>
      <c r="B236" s="21" t="s">
        <v>211</v>
      </c>
      <c r="C236" s="45" t="s">
        <v>127</v>
      </c>
      <c r="D236" s="45"/>
      <c r="E236" s="22">
        <f>E237+E247+E252+E258+E260+E265+E250+E271+E267+E269+E255+E239+E241+E243+E273+E245+E275+E263</f>
        <v>40621.9</v>
      </c>
    </row>
    <row r="237" spans="1:5" s="32" customFormat="1" ht="39.950000000000003" customHeight="1" x14ac:dyDescent="0.25">
      <c r="A237" s="72"/>
      <c r="B237" s="21" t="s">
        <v>168</v>
      </c>
      <c r="C237" s="45" t="s">
        <v>128</v>
      </c>
      <c r="D237" s="45"/>
      <c r="E237" s="22">
        <f>E238</f>
        <v>16719.8</v>
      </c>
    </row>
    <row r="238" spans="1:5" s="32" customFormat="1" ht="60" customHeight="1" x14ac:dyDescent="0.25">
      <c r="A238" s="72"/>
      <c r="B238" s="21" t="s">
        <v>23</v>
      </c>
      <c r="C238" s="45" t="s">
        <v>128</v>
      </c>
      <c r="D238" s="45" t="s">
        <v>24</v>
      </c>
      <c r="E238" s="46">
        <f>5647.7+4546.6+679.5+5846</f>
        <v>16719.8</v>
      </c>
    </row>
    <row r="239" spans="1:5" s="32" customFormat="1" ht="23.25" hidden="1" customHeight="1" x14ac:dyDescent="0.25">
      <c r="A239" s="72"/>
      <c r="B239" s="21" t="s">
        <v>437</v>
      </c>
      <c r="C239" s="45" t="s">
        <v>323</v>
      </c>
      <c r="D239" s="45"/>
      <c r="E239" s="22">
        <f>E240</f>
        <v>0</v>
      </c>
    </row>
    <row r="240" spans="1:5" s="32" customFormat="1" ht="62.25" hidden="1" customHeight="1" x14ac:dyDescent="0.25">
      <c r="A240" s="72"/>
      <c r="B240" s="21" t="s">
        <v>23</v>
      </c>
      <c r="C240" s="45" t="s">
        <v>323</v>
      </c>
      <c r="D240" s="45" t="s">
        <v>24</v>
      </c>
      <c r="E240" s="22">
        <v>0</v>
      </c>
    </row>
    <row r="241" spans="1:5" s="32" customFormat="1" ht="42" hidden="1" customHeight="1" x14ac:dyDescent="0.25">
      <c r="A241" s="72"/>
      <c r="B241" s="21" t="s">
        <v>438</v>
      </c>
      <c r="C241" s="45" t="s">
        <v>324</v>
      </c>
      <c r="D241" s="45"/>
      <c r="E241" s="22">
        <f>E242</f>
        <v>0</v>
      </c>
    </row>
    <row r="242" spans="1:5" s="32" customFormat="1" ht="56.25" hidden="1" customHeight="1" x14ac:dyDescent="0.25">
      <c r="A242" s="72"/>
      <c r="B242" s="21" t="s">
        <v>23</v>
      </c>
      <c r="C242" s="45" t="s">
        <v>324</v>
      </c>
      <c r="D242" s="45" t="s">
        <v>24</v>
      </c>
      <c r="E242" s="22">
        <v>0</v>
      </c>
    </row>
    <row r="243" spans="1:5" s="32" customFormat="1" ht="30" customHeight="1" x14ac:dyDescent="0.25">
      <c r="A243" s="72"/>
      <c r="B243" s="21" t="s">
        <v>343</v>
      </c>
      <c r="C243" s="45" t="s">
        <v>473</v>
      </c>
      <c r="D243" s="45"/>
      <c r="E243" s="22">
        <f>E244</f>
        <v>760</v>
      </c>
    </row>
    <row r="244" spans="1:5" s="32" customFormat="1" ht="60" customHeight="1" x14ac:dyDescent="0.25">
      <c r="A244" s="72"/>
      <c r="B244" s="21" t="s">
        <v>23</v>
      </c>
      <c r="C244" s="45" t="s">
        <v>473</v>
      </c>
      <c r="D244" s="45" t="s">
        <v>24</v>
      </c>
      <c r="E244" s="46">
        <v>760</v>
      </c>
    </row>
    <row r="245" spans="1:5" s="32" customFormat="1" ht="30" hidden="1" customHeight="1" x14ac:dyDescent="0.25">
      <c r="A245" s="72"/>
      <c r="B245" s="21" t="s">
        <v>605</v>
      </c>
      <c r="C245" s="45" t="s">
        <v>606</v>
      </c>
      <c r="D245" s="45"/>
      <c r="E245" s="46">
        <f>E246</f>
        <v>0</v>
      </c>
    </row>
    <row r="246" spans="1:5" s="32" customFormat="1" ht="55.5" hidden="1" customHeight="1" x14ac:dyDescent="0.25">
      <c r="A246" s="72"/>
      <c r="B246" s="21" t="s">
        <v>23</v>
      </c>
      <c r="C246" s="45" t="s">
        <v>606</v>
      </c>
      <c r="D246" s="45" t="s">
        <v>24</v>
      </c>
      <c r="E246" s="46">
        <v>0</v>
      </c>
    </row>
    <row r="247" spans="1:5" s="32" customFormat="1" ht="45.75" hidden="1" customHeight="1" x14ac:dyDescent="0.25">
      <c r="A247" s="72"/>
      <c r="B247" s="21" t="s">
        <v>436</v>
      </c>
      <c r="C247" s="45" t="s">
        <v>212</v>
      </c>
      <c r="D247" s="45"/>
      <c r="E247" s="22">
        <f>E249+E248</f>
        <v>0</v>
      </c>
    </row>
    <row r="248" spans="1:5" s="32" customFormat="1" ht="56.25" hidden="1" customHeight="1" x14ac:dyDescent="0.25">
      <c r="A248" s="72"/>
      <c r="B248" s="21" t="s">
        <v>23</v>
      </c>
      <c r="C248" s="45" t="s">
        <v>212</v>
      </c>
      <c r="D248" s="45" t="s">
        <v>24</v>
      </c>
      <c r="E248" s="22">
        <v>0</v>
      </c>
    </row>
    <row r="249" spans="1:5" s="32" customFormat="1" ht="81" hidden="1" customHeight="1" x14ac:dyDescent="0.25">
      <c r="A249" s="72"/>
      <c r="B249" s="62" t="s">
        <v>291</v>
      </c>
      <c r="C249" s="45" t="s">
        <v>212</v>
      </c>
      <c r="D249" s="45" t="s">
        <v>38</v>
      </c>
      <c r="E249" s="22">
        <f>5670-5670</f>
        <v>0</v>
      </c>
    </row>
    <row r="250" spans="1:5" s="32" customFormat="1" ht="30.75" hidden="1" customHeight="1" x14ac:dyDescent="0.25">
      <c r="A250" s="72"/>
      <c r="B250" s="21" t="s">
        <v>343</v>
      </c>
      <c r="C250" s="45" t="s">
        <v>473</v>
      </c>
      <c r="D250" s="45"/>
      <c r="E250" s="22">
        <f>E251</f>
        <v>0</v>
      </c>
    </row>
    <row r="251" spans="1:5" s="32" customFormat="1" ht="60" hidden="1" customHeight="1" x14ac:dyDescent="0.25">
      <c r="A251" s="72"/>
      <c r="B251" s="21" t="s">
        <v>23</v>
      </c>
      <c r="C251" s="45" t="s">
        <v>473</v>
      </c>
      <c r="D251" s="45" t="s">
        <v>24</v>
      </c>
      <c r="E251" s="22"/>
    </row>
    <row r="252" spans="1:5" s="32" customFormat="1" ht="30" customHeight="1" x14ac:dyDescent="0.25">
      <c r="A252" s="72"/>
      <c r="B252" s="21" t="s">
        <v>283</v>
      </c>
      <c r="C252" s="45" t="s">
        <v>213</v>
      </c>
      <c r="D252" s="45"/>
      <c r="E252" s="22">
        <f>E253+E254+E262</f>
        <v>16376.8</v>
      </c>
    </row>
    <row r="253" spans="1:5" s="32" customFormat="1" ht="60" customHeight="1" x14ac:dyDescent="0.25">
      <c r="A253" s="72"/>
      <c r="B253" s="21" t="s">
        <v>23</v>
      </c>
      <c r="C253" s="45" t="s">
        <v>213</v>
      </c>
      <c r="D253" s="45" t="s">
        <v>24</v>
      </c>
      <c r="E253" s="46">
        <f>2639-2167+2639+17029.8-7928.9+1146+3018.9</f>
        <v>16376.8</v>
      </c>
    </row>
    <row r="254" spans="1:5" s="32" customFormat="1" ht="47.25" hidden="1" customHeight="1" x14ac:dyDescent="0.25">
      <c r="A254" s="72"/>
      <c r="B254" s="21" t="s">
        <v>173</v>
      </c>
      <c r="C254" s="45" t="s">
        <v>213</v>
      </c>
      <c r="D254" s="45" t="s">
        <v>40</v>
      </c>
      <c r="E254" s="22"/>
    </row>
    <row r="255" spans="1:5" s="32" customFormat="1" ht="44.25" hidden="1" customHeight="1" x14ac:dyDescent="0.25">
      <c r="A255" s="72"/>
      <c r="B255" s="21" t="s">
        <v>384</v>
      </c>
      <c r="C255" s="45" t="s">
        <v>380</v>
      </c>
      <c r="D255" s="45"/>
      <c r="E255" s="22">
        <f>E256+E257</f>
        <v>0</v>
      </c>
    </row>
    <row r="256" spans="1:5" s="32" customFormat="1" ht="65.25" hidden="1" customHeight="1" x14ac:dyDescent="0.25">
      <c r="A256" s="72"/>
      <c r="B256" s="21" t="s">
        <v>23</v>
      </c>
      <c r="C256" s="45" t="s">
        <v>380</v>
      </c>
      <c r="D256" s="45" t="s">
        <v>24</v>
      </c>
      <c r="E256" s="22"/>
    </row>
    <row r="257" spans="1:5" s="32" customFormat="1" ht="41.25" hidden="1" customHeight="1" x14ac:dyDescent="0.25">
      <c r="A257" s="72"/>
      <c r="B257" s="21" t="s">
        <v>173</v>
      </c>
      <c r="C257" s="45" t="s">
        <v>380</v>
      </c>
      <c r="D257" s="45" t="s">
        <v>40</v>
      </c>
      <c r="E257" s="22"/>
    </row>
    <row r="258" spans="1:5" s="32" customFormat="1" ht="32.25" hidden="1" customHeight="1" x14ac:dyDescent="0.25">
      <c r="A258" s="72"/>
      <c r="B258" s="21" t="s">
        <v>437</v>
      </c>
      <c r="C258" s="45" t="s">
        <v>323</v>
      </c>
      <c r="D258" s="45"/>
      <c r="E258" s="22">
        <f>E259</f>
        <v>0</v>
      </c>
    </row>
    <row r="259" spans="1:5" s="32" customFormat="1" ht="62.25" hidden="1" customHeight="1" x14ac:dyDescent="0.25">
      <c r="A259" s="72"/>
      <c r="B259" s="21" t="s">
        <v>23</v>
      </c>
      <c r="C259" s="45" t="s">
        <v>323</v>
      </c>
      <c r="D259" s="45" t="s">
        <v>24</v>
      </c>
      <c r="E259" s="22"/>
    </row>
    <row r="260" spans="1:5" s="32" customFormat="1" ht="47.25" hidden="1" customHeight="1" x14ac:dyDescent="0.25">
      <c r="A260" s="72"/>
      <c r="B260" s="21" t="s">
        <v>438</v>
      </c>
      <c r="C260" s="45" t="s">
        <v>324</v>
      </c>
      <c r="D260" s="45"/>
      <c r="E260" s="22">
        <f>E261</f>
        <v>0</v>
      </c>
    </row>
    <row r="261" spans="1:5" s="32" customFormat="1" ht="24.75" hidden="1" customHeight="1" x14ac:dyDescent="0.25">
      <c r="A261" s="72"/>
      <c r="B261" s="21" t="s">
        <v>23</v>
      </c>
      <c r="C261" s="45" t="s">
        <v>324</v>
      </c>
      <c r="D261" s="45" t="s">
        <v>24</v>
      </c>
      <c r="E261" s="22"/>
    </row>
    <row r="262" spans="1:5" s="32" customFormat="1" ht="24.75" hidden="1" customHeight="1" x14ac:dyDescent="0.25">
      <c r="A262" s="72"/>
      <c r="B262" s="21" t="s">
        <v>173</v>
      </c>
      <c r="C262" s="45" t="s">
        <v>213</v>
      </c>
      <c r="D262" s="45" t="s">
        <v>40</v>
      </c>
      <c r="E262" s="22">
        <v>0</v>
      </c>
    </row>
    <row r="263" spans="1:5" s="32" customFormat="1" ht="80.25" hidden="1" customHeight="1" x14ac:dyDescent="0.25">
      <c r="A263" s="72"/>
      <c r="B263" s="21" t="s">
        <v>638</v>
      </c>
      <c r="C263" s="45" t="s">
        <v>639</v>
      </c>
      <c r="D263" s="45"/>
      <c r="E263" s="46">
        <f>E264</f>
        <v>0</v>
      </c>
    </row>
    <row r="264" spans="1:5" s="32" customFormat="1" ht="62.25" hidden="1" customHeight="1" x14ac:dyDescent="0.25">
      <c r="A264" s="72"/>
      <c r="B264" s="21" t="s">
        <v>23</v>
      </c>
      <c r="C264" s="45" t="s">
        <v>639</v>
      </c>
      <c r="D264" s="45" t="s">
        <v>24</v>
      </c>
      <c r="E264" s="46">
        <v>0</v>
      </c>
    </row>
    <row r="265" spans="1:5" s="32" customFormat="1" ht="80.099999999999994" customHeight="1" x14ac:dyDescent="0.25">
      <c r="A265" s="72"/>
      <c r="B265" s="21" t="s">
        <v>707</v>
      </c>
      <c r="C265" s="45" t="s">
        <v>217</v>
      </c>
      <c r="D265" s="45"/>
      <c r="E265" s="22">
        <f>E266</f>
        <v>153.80000000000001</v>
      </c>
    </row>
    <row r="266" spans="1:5" s="32" customFormat="1" ht="60" customHeight="1" x14ac:dyDescent="0.25">
      <c r="A266" s="72"/>
      <c r="B266" s="21" t="s">
        <v>23</v>
      </c>
      <c r="C266" s="45" t="s">
        <v>217</v>
      </c>
      <c r="D266" s="45" t="s">
        <v>24</v>
      </c>
      <c r="E266" s="46">
        <f>1.8+152</f>
        <v>153.80000000000001</v>
      </c>
    </row>
    <row r="267" spans="1:5" s="32" customFormat="1" ht="42.75" hidden="1" customHeight="1" x14ac:dyDescent="0.25">
      <c r="A267" s="72"/>
      <c r="B267" s="21" t="s">
        <v>385</v>
      </c>
      <c r="C267" s="45" t="s">
        <v>378</v>
      </c>
      <c r="D267" s="45"/>
      <c r="E267" s="22">
        <f>E268</f>
        <v>0</v>
      </c>
    </row>
    <row r="268" spans="1:5" s="32" customFormat="1" ht="54.75" hidden="1" customHeight="1" x14ac:dyDescent="0.25">
      <c r="A268" s="72"/>
      <c r="B268" s="21" t="s">
        <v>23</v>
      </c>
      <c r="C268" s="45" t="s">
        <v>378</v>
      </c>
      <c r="D268" s="45" t="s">
        <v>24</v>
      </c>
      <c r="E268" s="46"/>
    </row>
    <row r="269" spans="1:5" s="32" customFormat="1" ht="81" hidden="1" customHeight="1" x14ac:dyDescent="0.25">
      <c r="A269" s="72"/>
      <c r="B269" s="21" t="s">
        <v>386</v>
      </c>
      <c r="C269" s="45" t="s">
        <v>379</v>
      </c>
      <c r="D269" s="45"/>
      <c r="E269" s="22">
        <f>E270</f>
        <v>0</v>
      </c>
    </row>
    <row r="270" spans="1:5" s="32" customFormat="1" ht="54.75" hidden="1" customHeight="1" x14ac:dyDescent="0.25">
      <c r="A270" s="72"/>
      <c r="B270" s="21" t="s">
        <v>23</v>
      </c>
      <c r="C270" s="45" t="s">
        <v>379</v>
      </c>
      <c r="D270" s="45" t="s">
        <v>24</v>
      </c>
      <c r="E270" s="22"/>
    </row>
    <row r="271" spans="1:5" s="32" customFormat="1" ht="25.5" hidden="1" customHeight="1" x14ac:dyDescent="0.25">
      <c r="A271" s="72"/>
      <c r="B271" s="21" t="s">
        <v>540</v>
      </c>
      <c r="C271" s="45" t="s">
        <v>378</v>
      </c>
      <c r="D271" s="45"/>
      <c r="E271" s="22">
        <f>E272</f>
        <v>0</v>
      </c>
    </row>
    <row r="272" spans="1:5" s="32" customFormat="1" ht="25.5" hidden="1" customHeight="1" x14ac:dyDescent="0.25">
      <c r="A272" s="72"/>
      <c r="B272" s="21" t="s">
        <v>374</v>
      </c>
      <c r="C272" s="45" t="s">
        <v>378</v>
      </c>
      <c r="D272" s="45" t="s">
        <v>40</v>
      </c>
      <c r="E272" s="22"/>
    </row>
    <row r="273" spans="1:5" s="32" customFormat="1" ht="25.5" hidden="1" customHeight="1" x14ac:dyDescent="0.25">
      <c r="A273" s="72"/>
      <c r="B273" s="21" t="s">
        <v>543</v>
      </c>
      <c r="C273" s="45" t="s">
        <v>544</v>
      </c>
      <c r="D273" s="45"/>
      <c r="E273" s="46">
        <f>E274</f>
        <v>0</v>
      </c>
    </row>
    <row r="274" spans="1:5" s="32" customFormat="1" ht="66" hidden="1" customHeight="1" x14ac:dyDescent="0.25">
      <c r="A274" s="72"/>
      <c r="B274" s="21" t="s">
        <v>23</v>
      </c>
      <c r="C274" s="45" t="s">
        <v>544</v>
      </c>
      <c r="D274" s="45" t="s">
        <v>24</v>
      </c>
      <c r="E274" s="46"/>
    </row>
    <row r="275" spans="1:5" s="32" customFormat="1" ht="30" customHeight="1" x14ac:dyDescent="0.25">
      <c r="A275" s="72"/>
      <c r="B275" s="21" t="s">
        <v>540</v>
      </c>
      <c r="C275" s="45" t="s">
        <v>378</v>
      </c>
      <c r="D275" s="45"/>
      <c r="E275" s="46">
        <f>E276</f>
        <v>6611.5</v>
      </c>
    </row>
    <row r="276" spans="1:5" s="32" customFormat="1" ht="30" customHeight="1" x14ac:dyDescent="0.25">
      <c r="A276" s="72"/>
      <c r="B276" s="21" t="s">
        <v>173</v>
      </c>
      <c r="C276" s="45" t="s">
        <v>378</v>
      </c>
      <c r="D276" s="45" t="s">
        <v>40</v>
      </c>
      <c r="E276" s="46">
        <f>4444.5+2167</f>
        <v>6611.5</v>
      </c>
    </row>
    <row r="277" spans="1:5" s="38" customFormat="1" ht="60" customHeight="1" x14ac:dyDescent="0.25">
      <c r="A277" s="20">
        <v>17</v>
      </c>
      <c r="B277" s="25" t="s">
        <v>708</v>
      </c>
      <c r="C277" s="11" t="s">
        <v>279</v>
      </c>
      <c r="D277" s="11"/>
      <c r="E277" s="19">
        <f>E278</f>
        <v>190.3</v>
      </c>
    </row>
    <row r="278" spans="1:5" s="32" customFormat="1" ht="30" customHeight="1" x14ac:dyDescent="0.25">
      <c r="A278" s="72"/>
      <c r="B278" s="21" t="s">
        <v>278</v>
      </c>
      <c r="C278" s="45" t="s">
        <v>280</v>
      </c>
      <c r="D278" s="45"/>
      <c r="E278" s="22">
        <f>E279+E282+E285</f>
        <v>190.3</v>
      </c>
    </row>
    <row r="279" spans="1:5" s="32" customFormat="1" ht="30" customHeight="1" x14ac:dyDescent="0.25">
      <c r="A279" s="72"/>
      <c r="B279" s="58" t="s">
        <v>222</v>
      </c>
      <c r="C279" s="45" t="s">
        <v>129</v>
      </c>
      <c r="D279" s="45"/>
      <c r="E279" s="22">
        <f>E280</f>
        <v>190.3</v>
      </c>
    </row>
    <row r="280" spans="1:5" s="32" customFormat="1" ht="60" customHeight="1" x14ac:dyDescent="0.25">
      <c r="A280" s="72"/>
      <c r="B280" s="21" t="s">
        <v>221</v>
      </c>
      <c r="C280" s="45" t="s">
        <v>223</v>
      </c>
      <c r="D280" s="45"/>
      <c r="E280" s="22">
        <f>E281</f>
        <v>190.3</v>
      </c>
    </row>
    <row r="281" spans="1:5" s="32" customFormat="1" ht="60" customHeight="1" x14ac:dyDescent="0.25">
      <c r="A281" s="72"/>
      <c r="B281" s="21" t="s">
        <v>23</v>
      </c>
      <c r="C281" s="45" t="s">
        <v>223</v>
      </c>
      <c r="D281" s="45" t="s">
        <v>24</v>
      </c>
      <c r="E281" s="46">
        <v>190.3</v>
      </c>
    </row>
    <row r="282" spans="1:5" s="32" customFormat="1" ht="21.75" hidden="1" customHeight="1" x14ac:dyDescent="0.25">
      <c r="A282" s="72"/>
      <c r="B282" s="21" t="s">
        <v>41</v>
      </c>
      <c r="C282" s="45" t="s">
        <v>224</v>
      </c>
      <c r="D282" s="45"/>
      <c r="E282" s="22">
        <f>E283</f>
        <v>0</v>
      </c>
    </row>
    <row r="283" spans="1:5" s="32" customFormat="1" ht="21" hidden="1" customHeight="1" x14ac:dyDescent="0.25">
      <c r="A283" s="72"/>
      <c r="B283" s="21" t="s">
        <v>226</v>
      </c>
      <c r="C283" s="45" t="s">
        <v>225</v>
      </c>
      <c r="D283" s="45"/>
      <c r="E283" s="22">
        <f>E284</f>
        <v>0</v>
      </c>
    </row>
    <row r="284" spans="1:5" s="32" customFormat="1" ht="56.25" hidden="1" customHeight="1" x14ac:dyDescent="0.25">
      <c r="A284" s="72"/>
      <c r="B284" s="21" t="s">
        <v>23</v>
      </c>
      <c r="C284" s="45" t="s">
        <v>225</v>
      </c>
      <c r="D284" s="45" t="s">
        <v>24</v>
      </c>
      <c r="E284" s="22">
        <v>0</v>
      </c>
    </row>
    <row r="285" spans="1:5" s="32" customFormat="1" ht="23.25" hidden="1" customHeight="1" x14ac:dyDescent="0.25">
      <c r="A285" s="72"/>
      <c r="B285" s="21" t="s">
        <v>581</v>
      </c>
      <c r="C285" s="45" t="s">
        <v>583</v>
      </c>
      <c r="D285" s="45"/>
      <c r="E285" s="46">
        <f>E286</f>
        <v>0</v>
      </c>
    </row>
    <row r="286" spans="1:5" s="32" customFormat="1" ht="56.25" hidden="1" customHeight="1" x14ac:dyDescent="0.25">
      <c r="A286" s="72"/>
      <c r="B286" s="21" t="s">
        <v>582</v>
      </c>
      <c r="C286" s="45" t="s">
        <v>584</v>
      </c>
      <c r="D286" s="45"/>
      <c r="E286" s="46">
        <f>E287</f>
        <v>0</v>
      </c>
    </row>
    <row r="287" spans="1:5" s="32" customFormat="1" ht="56.25" hidden="1" customHeight="1" x14ac:dyDescent="0.25">
      <c r="A287" s="72"/>
      <c r="B287" s="21" t="s">
        <v>23</v>
      </c>
      <c r="C287" s="45" t="s">
        <v>584</v>
      </c>
      <c r="D287" s="45" t="s">
        <v>24</v>
      </c>
      <c r="E287" s="46">
        <v>0</v>
      </c>
    </row>
    <row r="288" spans="1:5" s="38" customFormat="1" ht="60" customHeight="1" x14ac:dyDescent="0.25">
      <c r="A288" s="20">
        <v>18</v>
      </c>
      <c r="B288" s="25" t="s">
        <v>690</v>
      </c>
      <c r="C288" s="11" t="s">
        <v>76</v>
      </c>
      <c r="D288" s="11"/>
      <c r="E288" s="19">
        <f>E289</f>
        <v>5158.2000000000007</v>
      </c>
    </row>
    <row r="289" spans="1:6" s="32" customFormat="1" ht="39.950000000000003" customHeight="1" x14ac:dyDescent="0.25">
      <c r="A289" s="72"/>
      <c r="B289" s="21" t="s">
        <v>227</v>
      </c>
      <c r="C289" s="45" t="s">
        <v>130</v>
      </c>
      <c r="D289" s="45"/>
      <c r="E289" s="22">
        <f>E290</f>
        <v>5158.2000000000007</v>
      </c>
    </row>
    <row r="290" spans="1:6" s="32" customFormat="1" ht="39.950000000000003" customHeight="1" x14ac:dyDescent="0.25">
      <c r="A290" s="72"/>
      <c r="B290" s="21" t="s">
        <v>268</v>
      </c>
      <c r="C290" s="45" t="s">
        <v>131</v>
      </c>
      <c r="D290" s="45"/>
      <c r="E290" s="22">
        <f>E291+E295</f>
        <v>5158.2000000000007</v>
      </c>
    </row>
    <row r="291" spans="1:6" s="32" customFormat="1" ht="39.950000000000003" customHeight="1" x14ac:dyDescent="0.25">
      <c r="A291" s="72"/>
      <c r="B291" s="21" t="s">
        <v>228</v>
      </c>
      <c r="C291" s="45" t="s">
        <v>132</v>
      </c>
      <c r="D291" s="45"/>
      <c r="E291" s="22">
        <f>E292+E293+E294</f>
        <v>4170.1000000000004</v>
      </c>
    </row>
    <row r="292" spans="1:6" s="32" customFormat="1" ht="39.950000000000003" customHeight="1" x14ac:dyDescent="0.25">
      <c r="A292" s="72"/>
      <c r="B292" s="21" t="s">
        <v>34</v>
      </c>
      <c r="C292" s="45" t="s">
        <v>132</v>
      </c>
      <c r="D292" s="45" t="s">
        <v>35</v>
      </c>
      <c r="E292" s="46">
        <f>2461.6+724.1+414.4+122.8+5.1+23.2+11.4+3.5</f>
        <v>3766.1</v>
      </c>
    </row>
    <row r="293" spans="1:6" s="32" customFormat="1" ht="60" customHeight="1" x14ac:dyDescent="0.25">
      <c r="A293" s="72"/>
      <c r="B293" s="21" t="s">
        <v>23</v>
      </c>
      <c r="C293" s="45" t="s">
        <v>132</v>
      </c>
      <c r="D293" s="45" t="s">
        <v>24</v>
      </c>
      <c r="E293" s="46">
        <f>360.7+43.2</f>
        <v>403.9</v>
      </c>
    </row>
    <row r="294" spans="1:6" s="32" customFormat="1" ht="30" customHeight="1" x14ac:dyDescent="0.25">
      <c r="A294" s="72"/>
      <c r="B294" s="21" t="s">
        <v>25</v>
      </c>
      <c r="C294" s="45" t="s">
        <v>132</v>
      </c>
      <c r="D294" s="45" t="s">
        <v>26</v>
      </c>
      <c r="E294" s="46">
        <v>0.1</v>
      </c>
    </row>
    <row r="295" spans="1:6" s="32" customFormat="1" ht="39.950000000000003" customHeight="1" x14ac:dyDescent="0.25">
      <c r="A295" s="72"/>
      <c r="B295" s="21" t="s">
        <v>229</v>
      </c>
      <c r="C295" s="45" t="s">
        <v>133</v>
      </c>
      <c r="D295" s="45"/>
      <c r="E295" s="22">
        <f>E296+E297</f>
        <v>988.1</v>
      </c>
    </row>
    <row r="296" spans="1:6" s="32" customFormat="1" ht="39.950000000000003" customHeight="1" x14ac:dyDescent="0.25">
      <c r="A296" s="72"/>
      <c r="B296" s="21" t="s">
        <v>34</v>
      </c>
      <c r="C296" s="45" t="s">
        <v>133</v>
      </c>
      <c r="D296" s="45" t="s">
        <v>35</v>
      </c>
      <c r="E296" s="46">
        <f>442.8+133.8</f>
        <v>576.6</v>
      </c>
    </row>
    <row r="297" spans="1:6" s="32" customFormat="1" ht="60" customHeight="1" x14ac:dyDescent="0.25">
      <c r="A297" s="72"/>
      <c r="B297" s="21" t="s">
        <v>23</v>
      </c>
      <c r="C297" s="45" t="s">
        <v>133</v>
      </c>
      <c r="D297" s="45" t="s">
        <v>24</v>
      </c>
      <c r="E297" s="46">
        <v>411.5</v>
      </c>
    </row>
    <row r="298" spans="1:6" s="32" customFormat="1" hidden="1" x14ac:dyDescent="0.25">
      <c r="A298" s="72"/>
      <c r="B298" s="58"/>
      <c r="C298" s="9"/>
      <c r="D298" s="45"/>
      <c r="E298" s="22"/>
    </row>
    <row r="299" spans="1:6" hidden="1" x14ac:dyDescent="0.25">
      <c r="B299" s="25" t="s">
        <v>42</v>
      </c>
      <c r="C299" s="11"/>
      <c r="D299" s="11"/>
      <c r="E299" s="22">
        <f>E300</f>
        <v>33579.800000000003</v>
      </c>
    </row>
    <row r="300" spans="1:6" ht="27" hidden="1" customHeight="1" x14ac:dyDescent="0.25">
      <c r="B300" s="21" t="s">
        <v>43</v>
      </c>
      <c r="C300" s="45"/>
      <c r="D300" s="45"/>
      <c r="E300" s="22">
        <f>E303</f>
        <v>33579.800000000003</v>
      </c>
    </row>
    <row r="301" spans="1:6" s="33" customFormat="1" ht="60" customHeight="1" x14ac:dyDescent="0.25">
      <c r="A301" s="20">
        <v>19</v>
      </c>
      <c r="B301" s="25" t="s">
        <v>691</v>
      </c>
      <c r="C301" s="11" t="s">
        <v>77</v>
      </c>
      <c r="D301" s="11"/>
      <c r="E301" s="19">
        <f>E302</f>
        <v>35587.5</v>
      </c>
    </row>
    <row r="302" spans="1:6" ht="39.950000000000003" customHeight="1" x14ac:dyDescent="0.25">
      <c r="B302" s="21" t="s">
        <v>232</v>
      </c>
      <c r="C302" s="45" t="s">
        <v>84</v>
      </c>
      <c r="D302" s="45"/>
      <c r="E302" s="22">
        <f>E303+E339</f>
        <v>35587.5</v>
      </c>
    </row>
    <row r="303" spans="1:6" ht="39.950000000000003" customHeight="1" x14ac:dyDescent="0.25">
      <c r="B303" s="21" t="s">
        <v>233</v>
      </c>
      <c r="C303" s="45" t="s">
        <v>85</v>
      </c>
      <c r="D303" s="45"/>
      <c r="E303" s="22">
        <f>E304+E308+E311+E318+E320+E322+E316+E313+E324+E326+E329+E333+E335+E337</f>
        <v>33579.800000000003</v>
      </c>
    </row>
    <row r="304" spans="1:6" ht="39.950000000000003" customHeight="1" x14ac:dyDescent="0.25">
      <c r="B304" s="21" t="s">
        <v>234</v>
      </c>
      <c r="C304" s="45" t="s">
        <v>86</v>
      </c>
      <c r="D304" s="45"/>
      <c r="E304" s="22">
        <f>E305+E306+E307</f>
        <v>4918.7</v>
      </c>
      <c r="F304" s="53"/>
    </row>
    <row r="305" spans="2:9" ht="39.950000000000003" customHeight="1" x14ac:dyDescent="0.25">
      <c r="B305" s="21" t="s">
        <v>34</v>
      </c>
      <c r="C305" s="45" t="s">
        <v>86</v>
      </c>
      <c r="D305" s="45" t="s">
        <v>35</v>
      </c>
      <c r="E305" s="46">
        <f>1691.3+94.2+510.8+41.2+12.4</f>
        <v>2349.9</v>
      </c>
    </row>
    <row r="306" spans="2:9" ht="60" customHeight="1" x14ac:dyDescent="0.25">
      <c r="B306" s="21" t="s">
        <v>23</v>
      </c>
      <c r="C306" s="45" t="s">
        <v>86</v>
      </c>
      <c r="D306" s="45" t="s">
        <v>24</v>
      </c>
      <c r="E306" s="46">
        <f>2206.5+328.4</f>
        <v>2534.9</v>
      </c>
    </row>
    <row r="307" spans="2:9" ht="30" customHeight="1" x14ac:dyDescent="0.25">
      <c r="B307" s="21" t="s">
        <v>25</v>
      </c>
      <c r="C307" s="45" t="s">
        <v>86</v>
      </c>
      <c r="D307" s="45" t="s">
        <v>26</v>
      </c>
      <c r="E307" s="46">
        <f>30.4+3.5</f>
        <v>33.9</v>
      </c>
    </row>
    <row r="308" spans="2:9" ht="80.099999999999994" customHeight="1" x14ac:dyDescent="0.25">
      <c r="B308" s="27" t="s">
        <v>440</v>
      </c>
      <c r="C308" s="45" t="s">
        <v>442</v>
      </c>
      <c r="D308" s="45"/>
      <c r="E308" s="22">
        <f>E309+E310</f>
        <v>621.1</v>
      </c>
    </row>
    <row r="309" spans="2:9" ht="39.950000000000003" customHeight="1" x14ac:dyDescent="0.25">
      <c r="B309" s="21" t="s">
        <v>34</v>
      </c>
      <c r="C309" s="45" t="s">
        <v>442</v>
      </c>
      <c r="D309" s="45" t="s">
        <v>35</v>
      </c>
      <c r="E309" s="46">
        <f>468+141.4+9+2.7</f>
        <v>621.1</v>
      </c>
    </row>
    <row r="310" spans="2:9" ht="31.5" hidden="1" customHeight="1" x14ac:dyDescent="0.25">
      <c r="B310" s="21"/>
      <c r="C310" s="45"/>
      <c r="D310" s="45"/>
      <c r="E310" s="22"/>
    </row>
    <row r="311" spans="2:9" ht="99.95" customHeight="1" x14ac:dyDescent="0.25">
      <c r="B311" s="21" t="s">
        <v>468</v>
      </c>
      <c r="C311" s="45" t="s">
        <v>443</v>
      </c>
      <c r="D311" s="45"/>
      <c r="E311" s="22">
        <f>E312</f>
        <v>3920.5000000000005</v>
      </c>
      <c r="H311" s="53"/>
    </row>
    <row r="312" spans="2:9" ht="39.950000000000003" customHeight="1" x14ac:dyDescent="0.25">
      <c r="B312" s="21" t="s">
        <v>34</v>
      </c>
      <c r="C312" s="45" t="s">
        <v>443</v>
      </c>
      <c r="D312" s="45" t="s">
        <v>35</v>
      </c>
      <c r="E312" s="46">
        <f>3102.3+936.9-91.2-27.5</f>
        <v>3920.5000000000005</v>
      </c>
    </row>
    <row r="313" spans="2:9" ht="39.950000000000003" customHeight="1" x14ac:dyDescent="0.25">
      <c r="B313" s="21" t="s">
        <v>271</v>
      </c>
      <c r="C313" s="45" t="s">
        <v>87</v>
      </c>
      <c r="D313" s="45"/>
      <c r="E313" s="22">
        <f>E314+E315+E317</f>
        <v>7103.1</v>
      </c>
    </row>
    <row r="314" spans="2:9" ht="39.950000000000003" customHeight="1" x14ac:dyDescent="0.25">
      <c r="B314" s="21" t="s">
        <v>34</v>
      </c>
      <c r="C314" s="45" t="s">
        <v>87</v>
      </c>
      <c r="D314" s="45" t="s">
        <v>35</v>
      </c>
      <c r="E314" s="46">
        <f>2781.9+840.2</f>
        <v>3622.1000000000004</v>
      </c>
    </row>
    <row r="315" spans="2:9" ht="60" customHeight="1" x14ac:dyDescent="0.25">
      <c r="B315" s="21" t="s">
        <v>23</v>
      </c>
      <c r="C315" s="45" t="s">
        <v>87</v>
      </c>
      <c r="D315" s="45" t="s">
        <v>24</v>
      </c>
      <c r="E315" s="46">
        <f>2382.5+779+180+36.8</f>
        <v>3378.3</v>
      </c>
    </row>
    <row r="316" spans="2:9" ht="39.75" hidden="1" customHeight="1" x14ac:dyDescent="0.25">
      <c r="B316" s="21" t="s">
        <v>25</v>
      </c>
      <c r="C316" s="45" t="s">
        <v>87</v>
      </c>
      <c r="D316" s="45" t="s">
        <v>40</v>
      </c>
      <c r="E316" s="46"/>
    </row>
    <row r="317" spans="2:9" ht="30" customHeight="1" x14ac:dyDescent="0.25">
      <c r="B317" s="21" t="s">
        <v>25</v>
      </c>
      <c r="C317" s="45" t="s">
        <v>87</v>
      </c>
      <c r="D317" s="45" t="s">
        <v>26</v>
      </c>
      <c r="E317" s="46">
        <f>96.5+6.2</f>
        <v>102.7</v>
      </c>
    </row>
    <row r="318" spans="2:9" ht="80.099999999999994" customHeight="1" x14ac:dyDescent="0.25">
      <c r="B318" s="27" t="s">
        <v>441</v>
      </c>
      <c r="C318" s="45" t="s">
        <v>444</v>
      </c>
      <c r="D318" s="45"/>
      <c r="E318" s="22">
        <f>E319</f>
        <v>1043</v>
      </c>
    </row>
    <row r="319" spans="2:9" ht="39.950000000000003" customHeight="1" x14ac:dyDescent="0.25">
      <c r="B319" s="21" t="s">
        <v>34</v>
      </c>
      <c r="C319" s="45" t="s">
        <v>444</v>
      </c>
      <c r="D319" s="45" t="s">
        <v>35</v>
      </c>
      <c r="E319" s="46">
        <f>801+242</f>
        <v>1043</v>
      </c>
      <c r="I319" s="53"/>
    </row>
    <row r="320" spans="2:9" ht="99.95" customHeight="1" x14ac:dyDescent="0.25">
      <c r="B320" s="21" t="s">
        <v>469</v>
      </c>
      <c r="C320" s="45" t="s">
        <v>445</v>
      </c>
      <c r="D320" s="45"/>
      <c r="E320" s="22">
        <f>E321</f>
        <v>8503.1</v>
      </c>
    </row>
    <row r="321" spans="2:8" ht="39.950000000000003" customHeight="1" x14ac:dyDescent="0.25">
      <c r="B321" s="21" t="s">
        <v>34</v>
      </c>
      <c r="C321" s="45" t="s">
        <v>445</v>
      </c>
      <c r="D321" s="45" t="s">
        <v>35</v>
      </c>
      <c r="E321" s="46">
        <f>6530.8+1972.3</f>
        <v>8503.1</v>
      </c>
    </row>
    <row r="322" spans="2:8" ht="52.5" hidden="1" customHeight="1" x14ac:dyDescent="0.25">
      <c r="B322" s="21" t="s">
        <v>382</v>
      </c>
      <c r="C322" s="45" t="s">
        <v>381</v>
      </c>
      <c r="D322" s="45"/>
      <c r="E322" s="22">
        <f>E323</f>
        <v>0</v>
      </c>
    </row>
    <row r="323" spans="2:8" ht="67.5" hidden="1" customHeight="1" x14ac:dyDescent="0.25">
      <c r="B323" s="21" t="s">
        <v>23</v>
      </c>
      <c r="C323" s="45" t="s">
        <v>381</v>
      </c>
      <c r="D323" s="45" t="s">
        <v>24</v>
      </c>
      <c r="E323" s="22"/>
    </row>
    <row r="324" spans="2:8" ht="67.5" hidden="1" customHeight="1" x14ac:dyDescent="0.25">
      <c r="B324" s="21" t="s">
        <v>692</v>
      </c>
      <c r="C324" s="45" t="s">
        <v>693</v>
      </c>
      <c r="D324" s="45"/>
      <c r="E324" s="46">
        <f>E325</f>
        <v>0</v>
      </c>
    </row>
    <row r="325" spans="2:8" ht="67.5" hidden="1" customHeight="1" x14ac:dyDescent="0.25">
      <c r="B325" s="21" t="s">
        <v>23</v>
      </c>
      <c r="C325" s="45" t="s">
        <v>693</v>
      </c>
      <c r="D325" s="45" t="s">
        <v>24</v>
      </c>
      <c r="E325" s="46">
        <v>0</v>
      </c>
    </row>
    <row r="326" spans="2:8" ht="39.950000000000003" customHeight="1" x14ac:dyDescent="0.25">
      <c r="B326" s="21" t="s">
        <v>235</v>
      </c>
      <c r="C326" s="45" t="s">
        <v>88</v>
      </c>
      <c r="D326" s="45"/>
      <c r="E326" s="22">
        <f>E327</f>
        <v>2638</v>
      </c>
    </row>
    <row r="327" spans="2:8" ht="30" customHeight="1" x14ac:dyDescent="0.25">
      <c r="B327" s="21" t="s">
        <v>45</v>
      </c>
      <c r="C327" s="45" t="s">
        <v>88</v>
      </c>
      <c r="D327" s="45" t="s">
        <v>46</v>
      </c>
      <c r="E327" s="46">
        <f>2538.2+99.8</f>
        <v>2638</v>
      </c>
      <c r="F327" s="53"/>
    </row>
    <row r="328" spans="2:8" ht="66" hidden="1" customHeight="1" x14ac:dyDescent="0.25">
      <c r="B328" s="21" t="s">
        <v>23</v>
      </c>
      <c r="C328" s="45" t="s">
        <v>373</v>
      </c>
      <c r="D328" s="45" t="s">
        <v>24</v>
      </c>
      <c r="E328" s="22"/>
    </row>
    <row r="329" spans="2:8" ht="99.95" customHeight="1" x14ac:dyDescent="0.25">
      <c r="B329" s="21" t="s">
        <v>470</v>
      </c>
      <c r="C329" s="14" t="s">
        <v>446</v>
      </c>
      <c r="D329" s="14"/>
      <c r="E329" s="22">
        <f>E330</f>
        <v>2955.2</v>
      </c>
      <c r="H329" s="53"/>
    </row>
    <row r="330" spans="2:8" ht="30" customHeight="1" x14ac:dyDescent="0.25">
      <c r="B330" s="21" t="s">
        <v>45</v>
      </c>
      <c r="C330" s="14" t="s">
        <v>446</v>
      </c>
      <c r="D330" s="14" t="s">
        <v>46</v>
      </c>
      <c r="E330" s="46">
        <v>2955.2</v>
      </c>
    </row>
    <row r="331" spans="2:8" ht="66" hidden="1" customHeight="1" x14ac:dyDescent="0.25">
      <c r="B331" s="21"/>
      <c r="C331" s="45"/>
      <c r="D331" s="45"/>
      <c r="E331" s="22"/>
    </row>
    <row r="332" spans="2:8" ht="66" hidden="1" customHeight="1" x14ac:dyDescent="0.25">
      <c r="B332" s="21"/>
      <c r="C332" s="45"/>
      <c r="D332" s="45"/>
      <c r="E332" s="22"/>
    </row>
    <row r="333" spans="2:8" ht="30" customHeight="1" x14ac:dyDescent="0.25">
      <c r="B333" s="21" t="s">
        <v>662</v>
      </c>
      <c r="C333" s="45" t="s">
        <v>661</v>
      </c>
      <c r="D333" s="45"/>
      <c r="E333" s="22">
        <f>E334</f>
        <v>379.1</v>
      </c>
    </row>
    <row r="334" spans="2:8" ht="30" customHeight="1" x14ac:dyDescent="0.25">
      <c r="B334" s="21" t="s">
        <v>45</v>
      </c>
      <c r="C334" s="45" t="s">
        <v>661</v>
      </c>
      <c r="D334" s="45" t="s">
        <v>46</v>
      </c>
      <c r="E334" s="46">
        <v>379.1</v>
      </c>
    </row>
    <row r="335" spans="2:8" ht="38.25" customHeight="1" x14ac:dyDescent="0.25">
      <c r="B335" s="21" t="s">
        <v>382</v>
      </c>
      <c r="C335" s="45" t="s">
        <v>474</v>
      </c>
      <c r="D335" s="45"/>
      <c r="E335" s="22">
        <f>E336</f>
        <v>1198</v>
      </c>
    </row>
    <row r="336" spans="2:8" ht="57" customHeight="1" x14ac:dyDescent="0.25">
      <c r="B336" s="21" t="s">
        <v>23</v>
      </c>
      <c r="C336" s="45" t="s">
        <v>474</v>
      </c>
      <c r="D336" s="45" t="s">
        <v>24</v>
      </c>
      <c r="E336" s="46">
        <v>1198</v>
      </c>
    </row>
    <row r="337" spans="1:5" ht="73.5" customHeight="1" x14ac:dyDescent="0.25">
      <c r="B337" s="21" t="s">
        <v>786</v>
      </c>
      <c r="C337" s="45" t="s">
        <v>640</v>
      </c>
      <c r="D337" s="45"/>
      <c r="E337" s="46">
        <f>E338</f>
        <v>300</v>
      </c>
    </row>
    <row r="338" spans="1:5" ht="60" customHeight="1" x14ac:dyDescent="0.25">
      <c r="B338" s="21" t="s">
        <v>23</v>
      </c>
      <c r="C338" s="45" t="s">
        <v>640</v>
      </c>
      <c r="D338" s="45" t="s">
        <v>24</v>
      </c>
      <c r="E338" s="46">
        <v>300</v>
      </c>
    </row>
    <row r="339" spans="1:5" ht="30" customHeight="1" x14ac:dyDescent="0.25">
      <c r="B339" s="21" t="s">
        <v>516</v>
      </c>
      <c r="C339" s="45" t="s">
        <v>518</v>
      </c>
      <c r="D339" s="45"/>
      <c r="E339" s="46">
        <f>E340+E342+E353+E344</f>
        <v>2007.7</v>
      </c>
    </row>
    <row r="340" spans="1:5" ht="24.75" hidden="1" customHeight="1" x14ac:dyDescent="0.25">
      <c r="B340" s="21" t="s">
        <v>517</v>
      </c>
      <c r="C340" s="45" t="s">
        <v>519</v>
      </c>
      <c r="D340" s="45"/>
      <c r="E340" s="46">
        <f>E341</f>
        <v>0</v>
      </c>
    </row>
    <row r="341" spans="1:5" ht="57" hidden="1" customHeight="1" x14ac:dyDescent="0.25">
      <c r="B341" s="21" t="s">
        <v>23</v>
      </c>
      <c r="C341" s="45" t="s">
        <v>519</v>
      </c>
      <c r="D341" s="45" t="s">
        <v>24</v>
      </c>
      <c r="E341" s="46">
        <v>0</v>
      </c>
    </row>
    <row r="342" spans="1:5" ht="39.950000000000003" customHeight="1" x14ac:dyDescent="0.25">
      <c r="B342" s="21" t="s">
        <v>653</v>
      </c>
      <c r="C342" s="45" t="s">
        <v>654</v>
      </c>
      <c r="D342" s="45"/>
      <c r="E342" s="46">
        <f>E343</f>
        <v>1036.6000000000001</v>
      </c>
    </row>
    <row r="343" spans="1:5" ht="60" customHeight="1" x14ac:dyDescent="0.25">
      <c r="B343" s="21" t="s">
        <v>23</v>
      </c>
      <c r="C343" s="45" t="s">
        <v>654</v>
      </c>
      <c r="D343" s="45" t="s">
        <v>24</v>
      </c>
      <c r="E343" s="46">
        <f>9.7+1026.9</f>
        <v>1036.6000000000001</v>
      </c>
    </row>
    <row r="344" spans="1:5" ht="60" customHeight="1" x14ac:dyDescent="0.25">
      <c r="B344" s="65" t="s">
        <v>731</v>
      </c>
      <c r="C344" s="45" t="s">
        <v>728</v>
      </c>
      <c r="D344" s="24"/>
      <c r="E344" s="46">
        <f>E345</f>
        <v>971.09999999999991</v>
      </c>
    </row>
    <row r="345" spans="1:5" ht="60" customHeight="1" x14ac:dyDescent="0.25">
      <c r="B345" s="21" t="s">
        <v>23</v>
      </c>
      <c r="C345" s="45" t="s">
        <v>728</v>
      </c>
      <c r="D345" s="24" t="s">
        <v>24</v>
      </c>
      <c r="E345" s="46">
        <f>701.9+269.2</f>
        <v>971.09999999999991</v>
      </c>
    </row>
    <row r="346" spans="1:5" s="33" customFormat="1" ht="60" customHeight="1" x14ac:dyDescent="0.25">
      <c r="A346" s="20">
        <v>20</v>
      </c>
      <c r="B346" s="28" t="s">
        <v>712</v>
      </c>
      <c r="C346" s="10" t="s">
        <v>78</v>
      </c>
      <c r="D346" s="11"/>
      <c r="E346" s="19">
        <f>E347</f>
        <v>2382.4</v>
      </c>
    </row>
    <row r="347" spans="1:5" ht="99.95" customHeight="1" x14ac:dyDescent="0.25">
      <c r="B347" s="21" t="s">
        <v>135</v>
      </c>
      <c r="C347" s="9" t="s">
        <v>134</v>
      </c>
      <c r="D347" s="45"/>
      <c r="E347" s="22">
        <f>E348</f>
        <v>2382.4</v>
      </c>
    </row>
    <row r="348" spans="1:5" ht="80.099999999999994" customHeight="1" x14ac:dyDescent="0.25">
      <c r="B348" s="21" t="s">
        <v>547</v>
      </c>
      <c r="C348" s="9" t="s">
        <v>260</v>
      </c>
      <c r="D348" s="45"/>
      <c r="E348" s="22">
        <f>E349+E351</f>
        <v>2382.4</v>
      </c>
    </row>
    <row r="349" spans="1:5" s="32" customFormat="1" ht="39.950000000000003" customHeight="1" x14ac:dyDescent="0.25">
      <c r="A349" s="72"/>
      <c r="B349" s="52" t="s">
        <v>714</v>
      </c>
      <c r="C349" s="45" t="s">
        <v>509</v>
      </c>
      <c r="D349" s="45"/>
      <c r="E349" s="22">
        <f>E350</f>
        <v>2098</v>
      </c>
    </row>
    <row r="350" spans="1:5" ht="39.950000000000003" customHeight="1" x14ac:dyDescent="0.25">
      <c r="B350" s="52" t="s">
        <v>47</v>
      </c>
      <c r="C350" s="45" t="s">
        <v>509</v>
      </c>
      <c r="D350" s="45" t="s">
        <v>37</v>
      </c>
      <c r="E350" s="46">
        <f>2274.8-176.8-2098+2098</f>
        <v>2098</v>
      </c>
    </row>
    <row r="351" spans="1:5" ht="99.95" customHeight="1" x14ac:dyDescent="0.25">
      <c r="B351" s="52" t="s">
        <v>447</v>
      </c>
      <c r="C351" s="45" t="s">
        <v>448</v>
      </c>
      <c r="D351" s="45"/>
      <c r="E351" s="22">
        <f>E352</f>
        <v>284.39999999999998</v>
      </c>
    </row>
    <row r="352" spans="1:5" ht="39.950000000000003" customHeight="1" x14ac:dyDescent="0.25">
      <c r="B352" s="52" t="s">
        <v>47</v>
      </c>
      <c r="C352" s="45" t="s">
        <v>448</v>
      </c>
      <c r="D352" s="45" t="s">
        <v>37</v>
      </c>
      <c r="E352" s="46">
        <f>107.6+176.8-284.4+284.4</f>
        <v>284.39999999999998</v>
      </c>
    </row>
    <row r="353" spans="1:5" ht="37.5" hidden="1" x14ac:dyDescent="0.25">
      <c r="B353" s="21" t="s">
        <v>653</v>
      </c>
      <c r="C353" s="45" t="s">
        <v>654</v>
      </c>
      <c r="D353" s="45"/>
      <c r="E353" s="46">
        <f>E354</f>
        <v>0</v>
      </c>
    </row>
    <row r="354" spans="1:5" ht="56.25" hidden="1" x14ac:dyDescent="0.25">
      <c r="B354" s="21" t="s">
        <v>23</v>
      </c>
      <c r="C354" s="45" t="s">
        <v>654</v>
      </c>
      <c r="D354" s="45" t="s">
        <v>24</v>
      </c>
      <c r="E354" s="46">
        <v>0</v>
      </c>
    </row>
    <row r="355" spans="1:5" s="33" customFormat="1" ht="80.099999999999994" customHeight="1" x14ac:dyDescent="0.25">
      <c r="A355" s="20">
        <v>21</v>
      </c>
      <c r="B355" s="25" t="s">
        <v>528</v>
      </c>
      <c r="C355" s="10" t="s">
        <v>79</v>
      </c>
      <c r="D355" s="11"/>
      <c r="E355" s="19">
        <f>E356</f>
        <v>1041.9000000000001</v>
      </c>
    </row>
    <row r="356" spans="1:5" ht="39.950000000000003" customHeight="1" x14ac:dyDescent="0.25">
      <c r="B356" s="21" t="s">
        <v>195</v>
      </c>
      <c r="C356" s="9" t="s">
        <v>136</v>
      </c>
      <c r="D356" s="45"/>
      <c r="E356" s="22">
        <f>E357+E360</f>
        <v>1041.9000000000001</v>
      </c>
    </row>
    <row r="357" spans="1:5" ht="39.950000000000003" customHeight="1" x14ac:dyDescent="0.25">
      <c r="B357" s="21" t="s">
        <v>196</v>
      </c>
      <c r="C357" s="9" t="s">
        <v>137</v>
      </c>
      <c r="D357" s="45"/>
      <c r="E357" s="22">
        <f>E358</f>
        <v>450</v>
      </c>
    </row>
    <row r="358" spans="1:5" ht="39.950000000000003" customHeight="1" x14ac:dyDescent="0.25">
      <c r="B358" s="21" t="s">
        <v>197</v>
      </c>
      <c r="C358" s="9" t="s">
        <v>138</v>
      </c>
      <c r="D358" s="45"/>
      <c r="E358" s="22">
        <f>E359</f>
        <v>450</v>
      </c>
    </row>
    <row r="359" spans="1:5" ht="39.950000000000003" customHeight="1" x14ac:dyDescent="0.25">
      <c r="B359" s="52" t="s">
        <v>56</v>
      </c>
      <c r="C359" s="9" t="s">
        <v>138</v>
      </c>
      <c r="D359" s="45" t="s">
        <v>57</v>
      </c>
      <c r="E359" s="46">
        <v>450</v>
      </c>
    </row>
    <row r="360" spans="1:5" ht="39.950000000000003" customHeight="1" x14ac:dyDescent="0.25">
      <c r="B360" s="21" t="s">
        <v>262</v>
      </c>
      <c r="C360" s="9" t="s">
        <v>266</v>
      </c>
      <c r="D360" s="45"/>
      <c r="E360" s="22">
        <f>E361</f>
        <v>591.9</v>
      </c>
    </row>
    <row r="361" spans="1:5" ht="30" customHeight="1" x14ac:dyDescent="0.25">
      <c r="B361" s="21" t="s">
        <v>164</v>
      </c>
      <c r="C361" s="9" t="s">
        <v>263</v>
      </c>
      <c r="D361" s="45"/>
      <c r="E361" s="22">
        <f>E362</f>
        <v>591.9</v>
      </c>
    </row>
    <row r="362" spans="1:5" ht="60" customHeight="1" x14ac:dyDescent="0.25">
      <c r="B362" s="21" t="s">
        <v>23</v>
      </c>
      <c r="C362" s="9" t="s">
        <v>263</v>
      </c>
      <c r="D362" s="45" t="s">
        <v>24</v>
      </c>
      <c r="E362" s="46">
        <v>591.9</v>
      </c>
    </row>
    <row r="363" spans="1:5" hidden="1" x14ac:dyDescent="0.25"/>
    <row r="364" spans="1:5" hidden="1" x14ac:dyDescent="0.25"/>
    <row r="365" spans="1:5" ht="41.45" hidden="1" customHeight="1" x14ac:dyDescent="0.25"/>
    <row r="366" spans="1:5" s="38" customFormat="1" ht="80.099999999999994" customHeight="1" x14ac:dyDescent="0.25">
      <c r="A366" s="20">
        <v>22</v>
      </c>
      <c r="B366" s="25" t="s">
        <v>694</v>
      </c>
      <c r="C366" s="11" t="s">
        <v>80</v>
      </c>
      <c r="D366" s="11"/>
      <c r="E366" s="19">
        <f>E369</f>
        <v>189.6</v>
      </c>
    </row>
    <row r="367" spans="1:5" s="32" customFormat="1" ht="60" customHeight="1" x14ac:dyDescent="0.25">
      <c r="A367" s="72"/>
      <c r="B367" s="21" t="s">
        <v>199</v>
      </c>
      <c r="C367" s="45" t="s">
        <v>139</v>
      </c>
      <c r="D367" s="45"/>
      <c r="E367" s="22">
        <f>E370</f>
        <v>189.6</v>
      </c>
    </row>
    <row r="368" spans="1:5" s="32" customFormat="1" ht="60" customHeight="1" x14ac:dyDescent="0.25">
      <c r="A368" s="72"/>
      <c r="B368" s="21" t="s">
        <v>200</v>
      </c>
      <c r="C368" s="45" t="s">
        <v>512</v>
      </c>
      <c r="D368" s="45"/>
      <c r="E368" s="22">
        <f>E369</f>
        <v>189.6</v>
      </c>
    </row>
    <row r="369" spans="1:5" s="32" customFormat="1" ht="80.099999999999994" customHeight="1" x14ac:dyDescent="0.25">
      <c r="A369" s="72"/>
      <c r="B369" s="21" t="s">
        <v>732</v>
      </c>
      <c r="C369" s="45" t="s">
        <v>733</v>
      </c>
      <c r="D369" s="45"/>
      <c r="E369" s="22">
        <f>E370</f>
        <v>189.6</v>
      </c>
    </row>
    <row r="370" spans="1:5" ht="92.25" customHeight="1" x14ac:dyDescent="0.25">
      <c r="B370" s="21" t="s">
        <v>632</v>
      </c>
      <c r="C370" s="45" t="s">
        <v>733</v>
      </c>
      <c r="D370" s="45" t="s">
        <v>53</v>
      </c>
      <c r="E370" s="46">
        <f>186.4+3.2</f>
        <v>189.6</v>
      </c>
    </row>
    <row r="371" spans="1:5" s="33" customFormat="1" ht="60" customHeight="1" x14ac:dyDescent="0.25">
      <c r="A371" s="20">
        <v>23</v>
      </c>
      <c r="B371" s="25" t="s">
        <v>695</v>
      </c>
      <c r="C371" s="11" t="s">
        <v>81</v>
      </c>
      <c r="D371" s="11"/>
      <c r="E371" s="19">
        <f>E372</f>
        <v>14973.800000000001</v>
      </c>
    </row>
    <row r="372" spans="1:5" ht="39.950000000000003" customHeight="1" x14ac:dyDescent="0.25">
      <c r="B372" s="21" t="s">
        <v>230</v>
      </c>
      <c r="C372" s="45" t="s">
        <v>140</v>
      </c>
      <c r="D372" s="45"/>
      <c r="E372" s="22">
        <f>E373</f>
        <v>14973.800000000001</v>
      </c>
    </row>
    <row r="373" spans="1:5" ht="60" customHeight="1" x14ac:dyDescent="0.25">
      <c r="B373" s="21" t="s">
        <v>231</v>
      </c>
      <c r="C373" s="45" t="s">
        <v>141</v>
      </c>
      <c r="D373" s="45"/>
      <c r="E373" s="22">
        <f>E374+E376</f>
        <v>14973.800000000001</v>
      </c>
    </row>
    <row r="374" spans="1:5" ht="30" customHeight="1" x14ac:dyDescent="0.25">
      <c r="B374" s="21" t="s">
        <v>58</v>
      </c>
      <c r="C374" s="45" t="s">
        <v>142</v>
      </c>
      <c r="D374" s="45"/>
      <c r="E374" s="22">
        <f>E375</f>
        <v>14973.800000000001</v>
      </c>
    </row>
    <row r="375" spans="1:5" ht="30" customHeight="1" x14ac:dyDescent="0.25">
      <c r="B375" s="21" t="s">
        <v>44</v>
      </c>
      <c r="C375" s="45" t="s">
        <v>142</v>
      </c>
      <c r="D375" s="45" t="s">
        <v>36</v>
      </c>
      <c r="E375" s="46">
        <f>13539.7+899.9+192.6+341.6</f>
        <v>14973.800000000001</v>
      </c>
    </row>
    <row r="376" spans="1:5" ht="42" hidden="1" customHeight="1" x14ac:dyDescent="0.25">
      <c r="B376" s="21" t="s">
        <v>357</v>
      </c>
      <c r="C376" s="45" t="s">
        <v>358</v>
      </c>
      <c r="D376" s="45"/>
      <c r="E376" s="22">
        <f>E377</f>
        <v>0</v>
      </c>
    </row>
    <row r="377" spans="1:5" ht="30" hidden="1" customHeight="1" x14ac:dyDescent="0.25">
      <c r="B377" s="21" t="s">
        <v>44</v>
      </c>
      <c r="C377" s="45" t="s">
        <v>358</v>
      </c>
      <c r="D377" s="45" t="s">
        <v>36</v>
      </c>
      <c r="E377" s="22"/>
    </row>
    <row r="378" spans="1:5" ht="29.45" hidden="1" customHeight="1" x14ac:dyDescent="0.25">
      <c r="B378" s="27"/>
      <c r="C378" s="9"/>
      <c r="D378" s="45"/>
      <c r="E378" s="22"/>
    </row>
    <row r="379" spans="1:5" s="33" customFormat="1" ht="75.75" hidden="1" customHeight="1" x14ac:dyDescent="0.25">
      <c r="A379" s="20">
        <v>24</v>
      </c>
      <c r="B379" s="28" t="s">
        <v>529</v>
      </c>
      <c r="C379" s="10" t="s">
        <v>399</v>
      </c>
      <c r="D379" s="11"/>
      <c r="E379" s="19">
        <f>E381</f>
        <v>0</v>
      </c>
    </row>
    <row r="380" spans="1:5" ht="75.75" hidden="1" customHeight="1" x14ac:dyDescent="0.25">
      <c r="B380" s="52" t="s">
        <v>402</v>
      </c>
      <c r="C380" s="9" t="s">
        <v>400</v>
      </c>
      <c r="D380" s="45"/>
      <c r="E380" s="22">
        <f>E381</f>
        <v>0</v>
      </c>
    </row>
    <row r="381" spans="1:5" ht="40.5" hidden="1" customHeight="1" x14ac:dyDescent="0.25">
      <c r="B381" s="52" t="s">
        <v>510</v>
      </c>
      <c r="C381" s="9" t="s">
        <v>457</v>
      </c>
      <c r="D381" s="45"/>
      <c r="E381" s="22">
        <f>E382+E384</f>
        <v>0</v>
      </c>
    </row>
    <row r="382" spans="1:5" ht="61.5" hidden="1" customHeight="1" x14ac:dyDescent="0.25">
      <c r="B382" s="66" t="s">
        <v>452</v>
      </c>
      <c r="C382" s="9" t="s">
        <v>401</v>
      </c>
      <c r="D382" s="45"/>
      <c r="E382" s="22">
        <f>E383</f>
        <v>0</v>
      </c>
    </row>
    <row r="383" spans="1:5" ht="55.5" hidden="1" customHeight="1" x14ac:dyDescent="0.25">
      <c r="B383" s="21" t="s">
        <v>23</v>
      </c>
      <c r="C383" s="9" t="s">
        <v>401</v>
      </c>
      <c r="D383" s="45" t="s">
        <v>24</v>
      </c>
      <c r="E383" s="22">
        <v>0</v>
      </c>
    </row>
    <row r="384" spans="1:5" ht="27.75" hidden="1" customHeight="1" x14ac:dyDescent="0.25">
      <c r="B384" s="66" t="s">
        <v>507</v>
      </c>
      <c r="C384" s="9" t="s">
        <v>508</v>
      </c>
      <c r="D384" s="45"/>
      <c r="E384" s="22">
        <f>E385</f>
        <v>0</v>
      </c>
    </row>
    <row r="385" spans="1:5" ht="24" hidden="1" customHeight="1" x14ac:dyDescent="0.25">
      <c r="B385" s="21" t="s">
        <v>39</v>
      </c>
      <c r="C385" s="9" t="s">
        <v>508</v>
      </c>
      <c r="D385" s="45" t="s">
        <v>40</v>
      </c>
      <c r="E385" s="22"/>
    </row>
    <row r="386" spans="1:5" s="33" customFormat="1" ht="99" hidden="1" customHeight="1" x14ac:dyDescent="0.25">
      <c r="A386" s="20">
        <v>27</v>
      </c>
      <c r="B386" s="28" t="s">
        <v>530</v>
      </c>
      <c r="C386" s="10" t="s">
        <v>82</v>
      </c>
      <c r="D386" s="11"/>
      <c r="E386" s="19">
        <f>E387</f>
        <v>0</v>
      </c>
    </row>
    <row r="387" spans="1:5" ht="62.25" hidden="1" customHeight="1" x14ac:dyDescent="0.25">
      <c r="B387" s="52" t="s">
        <v>252</v>
      </c>
      <c r="C387" s="9" t="s">
        <v>151</v>
      </c>
      <c r="D387" s="45"/>
      <c r="E387" s="22">
        <f>E388</f>
        <v>0</v>
      </c>
    </row>
    <row r="388" spans="1:5" ht="94.5" hidden="1" customHeight="1" x14ac:dyDescent="0.25">
      <c r="B388" s="52" t="s">
        <v>405</v>
      </c>
      <c r="C388" s="9" t="s">
        <v>152</v>
      </c>
      <c r="D388" s="45"/>
      <c r="E388" s="22">
        <f>E389+E391</f>
        <v>0</v>
      </c>
    </row>
    <row r="389" spans="1:5" s="32" customFormat="1" ht="22.9" hidden="1" customHeight="1" x14ac:dyDescent="0.25">
      <c r="A389" s="72"/>
      <c r="B389" s="52" t="s">
        <v>453</v>
      </c>
      <c r="C389" s="9" t="s">
        <v>153</v>
      </c>
      <c r="D389" s="45"/>
      <c r="E389" s="22">
        <f>E390+E393</f>
        <v>0</v>
      </c>
    </row>
    <row r="390" spans="1:5" ht="64.5" hidden="1" customHeight="1" x14ac:dyDescent="0.25">
      <c r="B390" s="21" t="s">
        <v>23</v>
      </c>
      <c r="C390" s="9" t="s">
        <v>153</v>
      </c>
      <c r="D390" s="45" t="s">
        <v>24</v>
      </c>
      <c r="E390" s="22"/>
    </row>
    <row r="391" spans="1:5" s="32" customFormat="1" ht="22.9" hidden="1" customHeight="1" x14ac:dyDescent="0.25">
      <c r="A391" s="72"/>
      <c r="B391" s="52" t="s">
        <v>250</v>
      </c>
      <c r="C391" s="9" t="s">
        <v>251</v>
      </c>
      <c r="D391" s="45"/>
      <c r="E391" s="22">
        <f>E392</f>
        <v>0</v>
      </c>
    </row>
    <row r="392" spans="1:5" ht="62.25" hidden="1" customHeight="1" x14ac:dyDescent="0.25">
      <c r="B392" s="21" t="s">
        <v>23</v>
      </c>
      <c r="C392" s="9" t="s">
        <v>251</v>
      </c>
      <c r="D392" s="45" t="s">
        <v>24</v>
      </c>
      <c r="E392" s="22"/>
    </row>
    <row r="393" spans="1:5" ht="21.75" hidden="1" customHeight="1" x14ac:dyDescent="0.25">
      <c r="B393" s="21" t="s">
        <v>39</v>
      </c>
      <c r="C393" s="9" t="s">
        <v>153</v>
      </c>
      <c r="D393" s="45" t="s">
        <v>40</v>
      </c>
      <c r="E393" s="22"/>
    </row>
    <row r="394" spans="1:5" s="33" customFormat="1" ht="78" customHeight="1" x14ac:dyDescent="0.25">
      <c r="A394" s="20">
        <v>24</v>
      </c>
      <c r="B394" s="28" t="s">
        <v>529</v>
      </c>
      <c r="C394" s="10" t="s">
        <v>399</v>
      </c>
      <c r="D394" s="11"/>
      <c r="E394" s="12">
        <f>E395</f>
        <v>3438.3</v>
      </c>
    </row>
    <row r="395" spans="1:5" ht="132" customHeight="1" x14ac:dyDescent="0.25">
      <c r="B395" s="52" t="s">
        <v>790</v>
      </c>
      <c r="C395" s="9" t="s">
        <v>400</v>
      </c>
      <c r="D395" s="45"/>
      <c r="E395" s="46">
        <f>E396+E399</f>
        <v>3438.3</v>
      </c>
    </row>
    <row r="396" spans="1:5" ht="41.25" hidden="1" customHeight="1" x14ac:dyDescent="0.25">
      <c r="B396" s="52" t="s">
        <v>510</v>
      </c>
      <c r="C396" s="9" t="s">
        <v>457</v>
      </c>
      <c r="D396" s="45"/>
      <c r="E396" s="46">
        <f>E397</f>
        <v>0</v>
      </c>
    </row>
    <row r="397" spans="1:5" ht="21.75" hidden="1" customHeight="1" x14ac:dyDescent="0.25">
      <c r="B397" s="66" t="s">
        <v>507</v>
      </c>
      <c r="C397" s="9" t="s">
        <v>508</v>
      </c>
      <c r="D397" s="45"/>
      <c r="E397" s="46">
        <f>E398</f>
        <v>0</v>
      </c>
    </row>
    <row r="398" spans="1:5" ht="21.75" hidden="1" customHeight="1" x14ac:dyDescent="0.25">
      <c r="B398" s="21" t="s">
        <v>625</v>
      </c>
      <c r="C398" s="9" t="s">
        <v>508</v>
      </c>
      <c r="D398" s="45" t="s">
        <v>40</v>
      </c>
      <c r="E398" s="46">
        <v>0</v>
      </c>
    </row>
    <row r="399" spans="1:5" ht="78" customHeight="1" x14ac:dyDescent="0.25">
      <c r="B399" s="21" t="s">
        <v>791</v>
      </c>
      <c r="C399" s="9" t="s">
        <v>794</v>
      </c>
      <c r="D399" s="45"/>
      <c r="E399" s="55">
        <f>E400+E402</f>
        <v>3438.3</v>
      </c>
    </row>
    <row r="400" spans="1:5" ht="99.95" customHeight="1" x14ac:dyDescent="0.25">
      <c r="B400" s="27" t="s">
        <v>792</v>
      </c>
      <c r="C400" s="9" t="s">
        <v>795</v>
      </c>
      <c r="D400" s="45"/>
      <c r="E400" s="55">
        <f>E401</f>
        <v>1913.4</v>
      </c>
    </row>
    <row r="401" spans="1:5" ht="30" customHeight="1" x14ac:dyDescent="0.25">
      <c r="B401" s="21" t="s">
        <v>542</v>
      </c>
      <c r="C401" s="9" t="s">
        <v>795</v>
      </c>
      <c r="D401" s="45" t="s">
        <v>409</v>
      </c>
      <c r="E401" s="55">
        <v>1913.4</v>
      </c>
    </row>
    <row r="402" spans="1:5" ht="39.950000000000003" customHeight="1" x14ac:dyDescent="0.25">
      <c r="B402" s="27" t="s">
        <v>793</v>
      </c>
      <c r="C402" s="9" t="s">
        <v>796</v>
      </c>
      <c r="D402" s="45"/>
      <c r="E402" s="55">
        <f>E403</f>
        <v>1524.9</v>
      </c>
    </row>
    <row r="403" spans="1:5" ht="30" customHeight="1" x14ac:dyDescent="0.25">
      <c r="B403" s="21" t="s">
        <v>542</v>
      </c>
      <c r="C403" s="9" t="s">
        <v>796</v>
      </c>
      <c r="D403" s="45" t="s">
        <v>409</v>
      </c>
      <c r="E403" s="55">
        <f>1507.7+17.2</f>
        <v>1524.9</v>
      </c>
    </row>
    <row r="404" spans="1:5" s="33" customFormat="1" ht="60" customHeight="1" x14ac:dyDescent="0.25">
      <c r="A404" s="20">
        <v>25</v>
      </c>
      <c r="B404" s="28" t="s">
        <v>697</v>
      </c>
      <c r="C404" s="11" t="s">
        <v>174</v>
      </c>
      <c r="D404" s="11"/>
      <c r="E404" s="19">
        <f>E405</f>
        <v>49.9</v>
      </c>
    </row>
    <row r="405" spans="1:5" ht="99.95" customHeight="1" x14ac:dyDescent="0.25">
      <c r="B405" s="52" t="s">
        <v>411</v>
      </c>
      <c r="C405" s="45" t="s">
        <v>175</v>
      </c>
      <c r="D405" s="45"/>
      <c r="E405" s="22">
        <f>E406+E409</f>
        <v>49.9</v>
      </c>
    </row>
    <row r="406" spans="1:5" ht="39.950000000000003" customHeight="1" x14ac:dyDescent="0.25">
      <c r="B406" s="62" t="s">
        <v>305</v>
      </c>
      <c r="C406" s="45" t="s">
        <v>176</v>
      </c>
      <c r="D406" s="45"/>
      <c r="E406" s="22">
        <f>E407</f>
        <v>49.9</v>
      </c>
    </row>
    <row r="407" spans="1:5" ht="30" customHeight="1" x14ac:dyDescent="0.25">
      <c r="B407" s="52" t="s">
        <v>560</v>
      </c>
      <c r="C407" s="45" t="s">
        <v>177</v>
      </c>
      <c r="D407" s="45"/>
      <c r="E407" s="22">
        <f>E408</f>
        <v>49.9</v>
      </c>
    </row>
    <row r="408" spans="1:5" ht="60" customHeight="1" x14ac:dyDescent="0.25">
      <c r="B408" s="21" t="s">
        <v>23</v>
      </c>
      <c r="C408" s="45" t="s">
        <v>177</v>
      </c>
      <c r="D408" s="45" t="s">
        <v>24</v>
      </c>
      <c r="E408" s="46">
        <v>49.9</v>
      </c>
    </row>
    <row r="409" spans="1:5" ht="38.25" hidden="1" customHeight="1" x14ac:dyDescent="0.25">
      <c r="B409" s="62" t="s">
        <v>298</v>
      </c>
      <c r="C409" s="45" t="s">
        <v>297</v>
      </c>
      <c r="D409" s="45"/>
      <c r="E409" s="22">
        <f>E410</f>
        <v>0</v>
      </c>
    </row>
    <row r="410" spans="1:5" ht="39" hidden="1" customHeight="1" x14ac:dyDescent="0.25">
      <c r="B410" s="52" t="s">
        <v>454</v>
      </c>
      <c r="C410" s="45" t="s">
        <v>302</v>
      </c>
      <c r="D410" s="45"/>
      <c r="E410" s="22">
        <f>E411</f>
        <v>0</v>
      </c>
    </row>
    <row r="411" spans="1:5" ht="57" hidden="1" customHeight="1" x14ac:dyDescent="0.25">
      <c r="B411" s="21" t="s">
        <v>23</v>
      </c>
      <c r="C411" s="45" t="s">
        <v>302</v>
      </c>
      <c r="D411" s="45" t="s">
        <v>24</v>
      </c>
      <c r="E411" s="22">
        <v>0</v>
      </c>
    </row>
    <row r="412" spans="1:5" ht="36" hidden="1" customHeight="1" x14ac:dyDescent="0.25">
      <c r="B412" s="62" t="s">
        <v>300</v>
      </c>
      <c r="C412" s="45" t="s">
        <v>299</v>
      </c>
      <c r="D412" s="45"/>
      <c r="E412" s="22">
        <f>E413+E415</f>
        <v>0</v>
      </c>
    </row>
    <row r="413" spans="1:5" ht="44.25" hidden="1" customHeight="1" x14ac:dyDescent="0.25">
      <c r="B413" s="52" t="s">
        <v>301</v>
      </c>
      <c r="C413" s="45" t="s">
        <v>330</v>
      </c>
      <c r="D413" s="45"/>
      <c r="E413" s="22">
        <f>E414</f>
        <v>0</v>
      </c>
    </row>
    <row r="414" spans="1:5" ht="60.75" hidden="1" customHeight="1" x14ac:dyDescent="0.25">
      <c r="B414" s="21" t="s">
        <v>23</v>
      </c>
      <c r="C414" s="45" t="s">
        <v>330</v>
      </c>
      <c r="D414" s="45" t="s">
        <v>24</v>
      </c>
      <c r="E414" s="22"/>
    </row>
    <row r="415" spans="1:5" ht="44.25" hidden="1" customHeight="1" x14ac:dyDescent="0.25">
      <c r="B415" s="52" t="s">
        <v>359</v>
      </c>
      <c r="C415" s="45" t="s">
        <v>354</v>
      </c>
      <c r="D415" s="45"/>
      <c r="E415" s="22">
        <f>E416</f>
        <v>0</v>
      </c>
    </row>
    <row r="416" spans="1:5" ht="60.75" hidden="1" customHeight="1" x14ac:dyDescent="0.25">
      <c r="B416" s="21" t="s">
        <v>23</v>
      </c>
      <c r="C416" s="45" t="s">
        <v>354</v>
      </c>
      <c r="D416" s="45" t="s">
        <v>24</v>
      </c>
      <c r="E416" s="22"/>
    </row>
    <row r="417" spans="1:5" s="38" customFormat="1" ht="60" hidden="1" customHeight="1" x14ac:dyDescent="0.25">
      <c r="A417" s="20">
        <v>25</v>
      </c>
      <c r="B417" s="25" t="s">
        <v>531</v>
      </c>
      <c r="C417" s="11" t="s">
        <v>178</v>
      </c>
      <c r="D417" s="11"/>
      <c r="E417" s="19">
        <f>E418</f>
        <v>0</v>
      </c>
    </row>
    <row r="418" spans="1:5" s="32" customFormat="1" ht="39.950000000000003" hidden="1" customHeight="1" x14ac:dyDescent="0.25">
      <c r="A418" s="72"/>
      <c r="B418" s="21" t="s">
        <v>181</v>
      </c>
      <c r="C418" s="45" t="s">
        <v>179</v>
      </c>
      <c r="D418" s="45"/>
      <c r="E418" s="22">
        <f>E419+E429</f>
        <v>0</v>
      </c>
    </row>
    <row r="419" spans="1:5" s="32" customFormat="1" ht="40.5" hidden="1" customHeight="1" x14ac:dyDescent="0.25">
      <c r="A419" s="72"/>
      <c r="B419" s="62" t="s">
        <v>193</v>
      </c>
      <c r="C419" s="45" t="s">
        <v>180</v>
      </c>
      <c r="D419" s="45"/>
      <c r="E419" s="22">
        <f>E420+E422</f>
        <v>0</v>
      </c>
    </row>
    <row r="420" spans="1:5" s="32" customFormat="1" ht="97.5" hidden="1" customHeight="1" x14ac:dyDescent="0.25">
      <c r="A420" s="72"/>
      <c r="B420" s="62" t="s">
        <v>455</v>
      </c>
      <c r="C420" s="45" t="s">
        <v>456</v>
      </c>
      <c r="D420" s="45"/>
      <c r="E420" s="22">
        <f>E421</f>
        <v>0</v>
      </c>
    </row>
    <row r="421" spans="1:5" s="32" customFormat="1" ht="30.75" hidden="1" customHeight="1" x14ac:dyDescent="0.25">
      <c r="A421" s="72"/>
      <c r="B421" s="21" t="s">
        <v>173</v>
      </c>
      <c r="C421" s="45" t="s">
        <v>456</v>
      </c>
      <c r="D421" s="45" t="s">
        <v>40</v>
      </c>
      <c r="E421" s="22"/>
    </row>
    <row r="422" spans="1:5" s="32" customFormat="1" ht="39.75" hidden="1" customHeight="1" x14ac:dyDescent="0.25">
      <c r="A422" s="72"/>
      <c r="B422" s="62" t="s">
        <v>320</v>
      </c>
      <c r="C422" s="45" t="s">
        <v>319</v>
      </c>
      <c r="D422" s="45"/>
      <c r="E422" s="22">
        <f>E423</f>
        <v>0</v>
      </c>
    </row>
    <row r="423" spans="1:5" s="32" customFormat="1" ht="57.75" hidden="1" customHeight="1" x14ac:dyDescent="0.25">
      <c r="A423" s="72"/>
      <c r="B423" s="21" t="s">
        <v>23</v>
      </c>
      <c r="C423" s="45" t="s">
        <v>319</v>
      </c>
      <c r="D423" s="45" t="s">
        <v>24</v>
      </c>
      <c r="E423" s="22">
        <v>0</v>
      </c>
    </row>
    <row r="424" spans="1:5" s="33" customFormat="1" ht="63.75" hidden="1" customHeight="1" x14ac:dyDescent="0.25">
      <c r="A424" s="20">
        <v>30</v>
      </c>
      <c r="B424" s="28" t="s">
        <v>534</v>
      </c>
      <c r="C424" s="11" t="s">
        <v>184</v>
      </c>
      <c r="D424" s="11"/>
      <c r="E424" s="19">
        <f>E425</f>
        <v>0</v>
      </c>
    </row>
    <row r="425" spans="1:5" ht="63.75" hidden="1" customHeight="1" x14ac:dyDescent="0.25">
      <c r="B425" s="52" t="s">
        <v>238</v>
      </c>
      <c r="C425" s="45" t="s">
        <v>187</v>
      </c>
      <c r="D425" s="45"/>
      <c r="E425" s="22">
        <f>E426</f>
        <v>0</v>
      </c>
    </row>
    <row r="426" spans="1:5" ht="33" hidden="1" customHeight="1" x14ac:dyDescent="0.25">
      <c r="B426" s="52" t="s">
        <v>310</v>
      </c>
      <c r="C426" s="45" t="s">
        <v>311</v>
      </c>
      <c r="D426" s="45"/>
      <c r="E426" s="22">
        <f>E427</f>
        <v>0</v>
      </c>
    </row>
    <row r="427" spans="1:5" ht="37.5" hidden="1" customHeight="1" x14ac:dyDescent="0.25">
      <c r="B427" s="52" t="s">
        <v>312</v>
      </c>
      <c r="C427" s="45" t="s">
        <v>313</v>
      </c>
      <c r="D427" s="45"/>
      <c r="E427" s="22">
        <f>E428</f>
        <v>0</v>
      </c>
    </row>
    <row r="428" spans="1:5" ht="56.25" hidden="1" customHeight="1" x14ac:dyDescent="0.25">
      <c r="B428" s="21" t="s">
        <v>23</v>
      </c>
      <c r="C428" s="45" t="s">
        <v>313</v>
      </c>
      <c r="D428" s="45" t="s">
        <v>24</v>
      </c>
      <c r="E428" s="22"/>
    </row>
    <row r="429" spans="1:5" ht="60" hidden="1" customHeight="1" x14ac:dyDescent="0.25">
      <c r="B429" s="21" t="s">
        <v>719</v>
      </c>
      <c r="C429" s="45" t="s">
        <v>720</v>
      </c>
      <c r="D429" s="45"/>
      <c r="E429" s="55">
        <f>E430</f>
        <v>0</v>
      </c>
    </row>
    <row r="430" spans="1:5" ht="30" hidden="1" customHeight="1" x14ac:dyDescent="0.25">
      <c r="B430" s="21" t="s">
        <v>721</v>
      </c>
      <c r="C430" s="45" t="s">
        <v>722</v>
      </c>
      <c r="D430" s="45"/>
      <c r="E430" s="55">
        <f>E431</f>
        <v>0</v>
      </c>
    </row>
    <row r="431" spans="1:5" ht="30" hidden="1" customHeight="1" x14ac:dyDescent="0.25">
      <c r="B431" s="21" t="s">
        <v>173</v>
      </c>
      <c r="C431" s="45" t="s">
        <v>722</v>
      </c>
      <c r="D431" s="45" t="s">
        <v>40</v>
      </c>
      <c r="E431" s="55">
        <f>2310.4-1187-1123.4</f>
        <v>0</v>
      </c>
    </row>
    <row r="432" spans="1:5" s="33" customFormat="1" ht="120" hidden="1" customHeight="1" x14ac:dyDescent="0.25">
      <c r="A432" s="20">
        <v>25</v>
      </c>
      <c r="B432" s="28" t="s">
        <v>699</v>
      </c>
      <c r="C432" s="11" t="s">
        <v>185</v>
      </c>
      <c r="D432" s="11"/>
      <c r="E432" s="19">
        <f>E433</f>
        <v>0</v>
      </c>
    </row>
    <row r="433" spans="1:5" ht="80.099999999999994" hidden="1" customHeight="1" x14ac:dyDescent="0.25">
      <c r="B433" s="52" t="s">
        <v>321</v>
      </c>
      <c r="C433" s="45" t="s">
        <v>186</v>
      </c>
      <c r="D433" s="45"/>
      <c r="E433" s="22">
        <f>E434</f>
        <v>0</v>
      </c>
    </row>
    <row r="434" spans="1:5" ht="30" hidden="1" customHeight="1" x14ac:dyDescent="0.25">
      <c r="B434" s="52" t="s">
        <v>458</v>
      </c>
      <c r="C434" s="45" t="s">
        <v>460</v>
      </c>
      <c r="D434" s="45"/>
      <c r="E434" s="22">
        <f>E435+E437</f>
        <v>0</v>
      </c>
    </row>
    <row r="435" spans="1:5" ht="135.75" hidden="1" customHeight="1" x14ac:dyDescent="0.25">
      <c r="B435" s="62" t="s">
        <v>459</v>
      </c>
      <c r="C435" s="45" t="s">
        <v>461</v>
      </c>
      <c r="D435" s="45"/>
      <c r="E435" s="22">
        <f>E436</f>
        <v>0</v>
      </c>
    </row>
    <row r="436" spans="1:5" ht="23.25" hidden="1" customHeight="1" x14ac:dyDescent="0.25">
      <c r="B436" s="21" t="s">
        <v>173</v>
      </c>
      <c r="C436" s="45" t="s">
        <v>461</v>
      </c>
      <c r="D436" s="45" t="s">
        <v>40</v>
      </c>
      <c r="E436" s="22"/>
    </row>
    <row r="437" spans="1:5" ht="30" hidden="1" customHeight="1" x14ac:dyDescent="0.25">
      <c r="B437" s="52" t="s">
        <v>633</v>
      </c>
      <c r="C437" s="45" t="s">
        <v>626</v>
      </c>
      <c r="D437" s="45"/>
      <c r="E437" s="46">
        <f>E438</f>
        <v>0</v>
      </c>
    </row>
    <row r="438" spans="1:5" ht="30" hidden="1" customHeight="1" x14ac:dyDescent="0.25">
      <c r="B438" s="21" t="s">
        <v>173</v>
      </c>
      <c r="C438" s="45" t="s">
        <v>626</v>
      </c>
      <c r="D438" s="45" t="s">
        <v>40</v>
      </c>
      <c r="E438" s="46">
        <f>1527.6-381.6-1146</f>
        <v>0</v>
      </c>
    </row>
    <row r="439" spans="1:5" s="33" customFormat="1" ht="85.5" hidden="1" customHeight="1" x14ac:dyDescent="0.25">
      <c r="A439" s="20">
        <v>31</v>
      </c>
      <c r="B439" s="40" t="s">
        <v>548</v>
      </c>
      <c r="C439" s="15" t="s">
        <v>552</v>
      </c>
      <c r="D439" s="11"/>
      <c r="E439" s="12">
        <f>E440</f>
        <v>0</v>
      </c>
    </row>
    <row r="440" spans="1:5" ht="98.25" hidden="1" customHeight="1" x14ac:dyDescent="0.25">
      <c r="B440" s="13" t="s">
        <v>549</v>
      </c>
      <c r="C440" s="45" t="s">
        <v>553</v>
      </c>
      <c r="D440" s="45"/>
      <c r="E440" s="46">
        <f>E441</f>
        <v>0</v>
      </c>
    </row>
    <row r="441" spans="1:5" ht="39.75" hidden="1" customHeight="1" x14ac:dyDescent="0.25">
      <c r="B441" s="21" t="s">
        <v>550</v>
      </c>
      <c r="C441" s="45" t="s">
        <v>554</v>
      </c>
      <c r="D441" s="45"/>
      <c r="E441" s="46">
        <f>E442</f>
        <v>0</v>
      </c>
    </row>
    <row r="442" spans="1:5" ht="45" hidden="1" customHeight="1" x14ac:dyDescent="0.25">
      <c r="B442" s="47" t="s">
        <v>551</v>
      </c>
      <c r="C442" s="45" t="s">
        <v>555</v>
      </c>
      <c r="D442" s="45"/>
      <c r="E442" s="46">
        <f>E443</f>
        <v>0</v>
      </c>
    </row>
    <row r="443" spans="1:5" ht="69.75" hidden="1" customHeight="1" x14ac:dyDescent="0.25">
      <c r="B443" s="31" t="s">
        <v>23</v>
      </c>
      <c r="C443" s="45" t="s">
        <v>555</v>
      </c>
      <c r="D443" s="45" t="s">
        <v>24</v>
      </c>
      <c r="E443" s="46"/>
    </row>
    <row r="444" spans="1:5" ht="116.25" customHeight="1" x14ac:dyDescent="0.25">
      <c r="A444" s="20">
        <v>26</v>
      </c>
      <c r="B444" s="28" t="s">
        <v>699</v>
      </c>
      <c r="C444" s="11" t="s">
        <v>185</v>
      </c>
      <c r="D444" s="11"/>
      <c r="E444" s="70">
        <f>E445</f>
        <v>2530.9</v>
      </c>
    </row>
    <row r="445" spans="1:5" ht="78" customHeight="1" x14ac:dyDescent="0.25">
      <c r="B445" s="52" t="s">
        <v>321</v>
      </c>
      <c r="C445" s="45" t="s">
        <v>186</v>
      </c>
      <c r="D445" s="45"/>
      <c r="E445" s="55">
        <f>E446+E449+E454</f>
        <v>2530.9</v>
      </c>
    </row>
    <row r="446" spans="1:5" ht="38.25" hidden="1" customHeight="1" x14ac:dyDescent="0.25">
      <c r="B446" s="52" t="s">
        <v>458</v>
      </c>
      <c r="C446" s="45" t="s">
        <v>460</v>
      </c>
      <c r="D446" s="45"/>
      <c r="E446" s="55">
        <f>E447</f>
        <v>0</v>
      </c>
    </row>
    <row r="447" spans="1:5" ht="26.25" hidden="1" customHeight="1" x14ac:dyDescent="0.25">
      <c r="B447" s="52" t="s">
        <v>633</v>
      </c>
      <c r="C447" s="45" t="s">
        <v>626</v>
      </c>
      <c r="D447" s="45"/>
      <c r="E447" s="55">
        <f>E448</f>
        <v>0</v>
      </c>
    </row>
    <row r="448" spans="1:5" ht="33.75" hidden="1" customHeight="1" x14ac:dyDescent="0.25">
      <c r="B448" s="21" t="s">
        <v>173</v>
      </c>
      <c r="C448" s="45" t="s">
        <v>626</v>
      </c>
      <c r="D448" s="45" t="s">
        <v>40</v>
      </c>
      <c r="E448" s="55">
        <f>3980-599.3-990-520.5-1870.2</f>
        <v>0</v>
      </c>
    </row>
    <row r="449" spans="1:5" ht="33.75" hidden="1" customHeight="1" x14ac:dyDescent="0.25">
      <c r="B449" s="21" t="s">
        <v>627</v>
      </c>
      <c r="C449" s="45" t="s">
        <v>629</v>
      </c>
      <c r="D449" s="45"/>
      <c r="E449" s="55">
        <f>E450+E452</f>
        <v>0</v>
      </c>
    </row>
    <row r="450" spans="1:5" ht="41.25" hidden="1" customHeight="1" x14ac:dyDescent="0.25">
      <c r="B450" s="21" t="s">
        <v>634</v>
      </c>
      <c r="C450" s="45" t="s">
        <v>630</v>
      </c>
      <c r="D450" s="45"/>
      <c r="E450" s="55">
        <f>E451</f>
        <v>0</v>
      </c>
    </row>
    <row r="451" spans="1:5" ht="33.75" hidden="1" customHeight="1" x14ac:dyDescent="0.25">
      <c r="B451" s="21" t="s">
        <v>173</v>
      </c>
      <c r="C451" s="45" t="s">
        <v>630</v>
      </c>
      <c r="D451" s="45" t="s">
        <v>40</v>
      </c>
      <c r="E451" s="55">
        <v>0</v>
      </c>
    </row>
    <row r="452" spans="1:5" ht="33.75" hidden="1" customHeight="1" x14ac:dyDescent="0.25">
      <c r="B452" s="21" t="s">
        <v>628</v>
      </c>
      <c r="C452" s="45" t="s">
        <v>631</v>
      </c>
      <c r="D452" s="45"/>
      <c r="E452" s="55">
        <f>E453</f>
        <v>0</v>
      </c>
    </row>
    <row r="453" spans="1:5" ht="84.75" hidden="1" customHeight="1" x14ac:dyDescent="0.25">
      <c r="B453" s="21" t="s">
        <v>173</v>
      </c>
      <c r="C453" s="45" t="s">
        <v>631</v>
      </c>
      <c r="D453" s="45" t="s">
        <v>40</v>
      </c>
      <c r="E453" s="55"/>
    </row>
    <row r="454" spans="1:5" ht="39.75" customHeight="1" x14ac:dyDescent="0.25">
      <c r="B454" s="69" t="s">
        <v>787</v>
      </c>
      <c r="C454" s="45" t="s">
        <v>688</v>
      </c>
      <c r="D454" s="45"/>
      <c r="E454" s="55">
        <f>E455+E457</f>
        <v>2530.9</v>
      </c>
    </row>
    <row r="455" spans="1:5" ht="60.75" customHeight="1" x14ac:dyDescent="0.25">
      <c r="B455" s="69" t="s">
        <v>765</v>
      </c>
      <c r="C455" s="45" t="s">
        <v>689</v>
      </c>
      <c r="D455" s="45"/>
      <c r="E455" s="55">
        <f>E456</f>
        <v>395.6</v>
      </c>
    </row>
    <row r="456" spans="1:5" ht="30" customHeight="1" x14ac:dyDescent="0.25">
      <c r="B456" s="69" t="s">
        <v>173</v>
      </c>
      <c r="C456" s="45" t="s">
        <v>689</v>
      </c>
      <c r="D456" s="45" t="s">
        <v>40</v>
      </c>
      <c r="E456" s="55">
        <v>395.6</v>
      </c>
    </row>
    <row r="457" spans="1:5" ht="30" customHeight="1" x14ac:dyDescent="0.25">
      <c r="B457" s="69" t="s">
        <v>687</v>
      </c>
      <c r="C457" s="45" t="s">
        <v>788</v>
      </c>
      <c r="D457" s="45"/>
      <c r="E457" s="55">
        <f>E458</f>
        <v>2135.3000000000002</v>
      </c>
    </row>
    <row r="458" spans="1:5" ht="30" customHeight="1" x14ac:dyDescent="0.25">
      <c r="B458" s="69" t="s">
        <v>173</v>
      </c>
      <c r="C458" s="45" t="s">
        <v>788</v>
      </c>
      <c r="D458" s="45" t="s">
        <v>40</v>
      </c>
      <c r="E458" s="55">
        <f>2028.5+106.8</f>
        <v>2135.3000000000002</v>
      </c>
    </row>
    <row r="459" spans="1:5" s="33" customFormat="1" ht="80.099999999999994" customHeight="1" x14ac:dyDescent="0.25">
      <c r="A459" s="20">
        <v>27</v>
      </c>
      <c r="B459" s="40" t="s">
        <v>700</v>
      </c>
      <c r="C459" s="15" t="s">
        <v>552</v>
      </c>
      <c r="D459" s="11"/>
      <c r="E459" s="12">
        <f>E460</f>
        <v>2042.7</v>
      </c>
    </row>
    <row r="460" spans="1:5" ht="99.95" customHeight="1" x14ac:dyDescent="0.25">
      <c r="B460" s="13" t="s">
        <v>549</v>
      </c>
      <c r="C460" s="45" t="s">
        <v>553</v>
      </c>
      <c r="D460" s="45"/>
      <c r="E460" s="46">
        <f>E461+E464+E467</f>
        <v>2042.7</v>
      </c>
    </row>
    <row r="461" spans="1:5" ht="39.950000000000003" customHeight="1" x14ac:dyDescent="0.25">
      <c r="B461" s="21" t="s">
        <v>641</v>
      </c>
      <c r="C461" s="45" t="s">
        <v>644</v>
      </c>
      <c r="D461" s="45"/>
      <c r="E461" s="46">
        <f>E462</f>
        <v>1981</v>
      </c>
    </row>
    <row r="462" spans="1:5" ht="60" customHeight="1" x14ac:dyDescent="0.25">
      <c r="B462" s="47" t="s">
        <v>652</v>
      </c>
      <c r="C462" s="45" t="s">
        <v>645</v>
      </c>
      <c r="D462" s="45"/>
      <c r="E462" s="46">
        <f>E463</f>
        <v>1981</v>
      </c>
    </row>
    <row r="463" spans="1:5" ht="60" customHeight="1" x14ac:dyDescent="0.25">
      <c r="B463" s="31" t="s">
        <v>23</v>
      </c>
      <c r="C463" s="45" t="s">
        <v>645</v>
      </c>
      <c r="D463" s="45" t="s">
        <v>24</v>
      </c>
      <c r="E463" s="46">
        <v>1981</v>
      </c>
    </row>
    <row r="464" spans="1:5" ht="57" hidden="1" customHeight="1" x14ac:dyDescent="0.25">
      <c r="B464" s="21" t="s">
        <v>642</v>
      </c>
      <c r="C464" s="45" t="s">
        <v>646</v>
      </c>
      <c r="D464" s="45"/>
      <c r="E464" s="46">
        <f>E465</f>
        <v>0</v>
      </c>
    </row>
    <row r="465" spans="1:5" ht="57.75" hidden="1" customHeight="1" x14ac:dyDescent="0.25">
      <c r="B465" s="31" t="s">
        <v>643</v>
      </c>
      <c r="C465" s="14" t="s">
        <v>647</v>
      </c>
      <c r="D465" s="45"/>
      <c r="E465" s="46">
        <f>E466</f>
        <v>0</v>
      </c>
    </row>
    <row r="466" spans="1:5" ht="54" hidden="1" customHeight="1" x14ac:dyDescent="0.25">
      <c r="B466" s="31" t="s">
        <v>23</v>
      </c>
      <c r="C466" s="14" t="s">
        <v>647</v>
      </c>
      <c r="D466" s="45" t="s">
        <v>24</v>
      </c>
      <c r="E466" s="46">
        <v>0</v>
      </c>
    </row>
    <row r="467" spans="1:5" ht="30" customHeight="1" x14ac:dyDescent="0.25">
      <c r="B467" s="47" t="s">
        <v>680</v>
      </c>
      <c r="C467" s="45" t="s">
        <v>681</v>
      </c>
      <c r="D467" s="45"/>
      <c r="E467" s="46">
        <f>E468+E470</f>
        <v>61.7</v>
      </c>
    </row>
    <row r="468" spans="1:5" ht="30" customHeight="1" x14ac:dyDescent="0.25">
      <c r="B468" s="47" t="s">
        <v>665</v>
      </c>
      <c r="C468" s="45" t="s">
        <v>682</v>
      </c>
      <c r="D468" s="45"/>
      <c r="E468" s="46">
        <f>E469</f>
        <v>42.4</v>
      </c>
    </row>
    <row r="469" spans="1:5" ht="60" customHeight="1" x14ac:dyDescent="0.25">
      <c r="B469" s="47" t="s">
        <v>23</v>
      </c>
      <c r="C469" s="45" t="s">
        <v>682</v>
      </c>
      <c r="D469" s="45" t="s">
        <v>24</v>
      </c>
      <c r="E469" s="46">
        <v>42.4</v>
      </c>
    </row>
    <row r="470" spans="1:5" ht="30" customHeight="1" x14ac:dyDescent="0.25">
      <c r="B470" s="47" t="s">
        <v>183</v>
      </c>
      <c r="C470" s="45" t="s">
        <v>718</v>
      </c>
      <c r="D470" s="45"/>
      <c r="E470" s="46">
        <f>E471</f>
        <v>19.3</v>
      </c>
    </row>
    <row r="471" spans="1:5" ht="60" customHeight="1" x14ac:dyDescent="0.25">
      <c r="B471" s="47" t="s">
        <v>23</v>
      </c>
      <c r="C471" s="45" t="s">
        <v>718</v>
      </c>
      <c r="D471" s="45" t="s">
        <v>24</v>
      </c>
      <c r="E471" s="46">
        <v>19.3</v>
      </c>
    </row>
    <row r="472" spans="1:5" s="33" customFormat="1" ht="99.95" customHeight="1" x14ac:dyDescent="0.25">
      <c r="A472" s="20">
        <v>28</v>
      </c>
      <c r="B472" s="28" t="s">
        <v>532</v>
      </c>
      <c r="C472" s="11" t="s">
        <v>303</v>
      </c>
      <c r="D472" s="11"/>
      <c r="E472" s="19">
        <f>E473</f>
        <v>267</v>
      </c>
    </row>
    <row r="473" spans="1:5" ht="120" customHeight="1" x14ac:dyDescent="0.25">
      <c r="B473" s="52" t="s">
        <v>701</v>
      </c>
      <c r="C473" s="45" t="s">
        <v>304</v>
      </c>
      <c r="D473" s="45"/>
      <c r="E473" s="22">
        <f>E474+E477+E493+E498</f>
        <v>267</v>
      </c>
    </row>
    <row r="474" spans="1:5" ht="56.25" hidden="1" customHeight="1" x14ac:dyDescent="0.25">
      <c r="B474" s="66" t="s">
        <v>585</v>
      </c>
      <c r="C474" s="72">
        <v>8610200000</v>
      </c>
      <c r="E474" s="29">
        <f>E475</f>
        <v>0</v>
      </c>
    </row>
    <row r="475" spans="1:5" ht="42.75" hidden="1" customHeight="1" x14ac:dyDescent="0.25">
      <c r="B475" s="52" t="s">
        <v>586</v>
      </c>
      <c r="C475" s="45" t="s">
        <v>587</v>
      </c>
      <c r="D475" s="45"/>
      <c r="E475" s="46">
        <f>E476</f>
        <v>0</v>
      </c>
    </row>
    <row r="476" spans="1:5" ht="57" hidden="1" customHeight="1" x14ac:dyDescent="0.25">
      <c r="B476" s="21" t="s">
        <v>23</v>
      </c>
      <c r="C476" s="45" t="s">
        <v>587</v>
      </c>
      <c r="D476" s="45" t="s">
        <v>24</v>
      </c>
      <c r="E476" s="46">
        <v>0</v>
      </c>
    </row>
    <row r="477" spans="1:5" ht="39.950000000000003" customHeight="1" x14ac:dyDescent="0.25">
      <c r="B477" s="52" t="s">
        <v>566</v>
      </c>
      <c r="C477" s="45" t="s">
        <v>568</v>
      </c>
      <c r="D477" s="45"/>
      <c r="E477" s="22">
        <f>E478</f>
        <v>67</v>
      </c>
    </row>
    <row r="478" spans="1:5" ht="60" customHeight="1" x14ac:dyDescent="0.25">
      <c r="B478" s="52" t="s">
        <v>567</v>
      </c>
      <c r="C478" s="45" t="s">
        <v>569</v>
      </c>
      <c r="D478" s="45"/>
      <c r="E478" s="22">
        <f>E479</f>
        <v>67</v>
      </c>
    </row>
    <row r="479" spans="1:5" ht="60" customHeight="1" x14ac:dyDescent="0.25">
      <c r="B479" s="21" t="s">
        <v>23</v>
      </c>
      <c r="C479" s="45" t="s">
        <v>569</v>
      </c>
      <c r="D479" s="45" t="s">
        <v>24</v>
      </c>
      <c r="E479" s="22">
        <v>67</v>
      </c>
    </row>
    <row r="480" spans="1:5" ht="93.75" hidden="1" x14ac:dyDescent="0.25">
      <c r="B480" s="52" t="s">
        <v>352</v>
      </c>
      <c r="C480" s="45" t="s">
        <v>346</v>
      </c>
      <c r="D480" s="45"/>
      <c r="E480" s="22">
        <f>E481</f>
        <v>0</v>
      </c>
    </row>
    <row r="481" spans="2:5" ht="69" hidden="1" customHeight="1" x14ac:dyDescent="0.25">
      <c r="B481" s="52" t="s">
        <v>353</v>
      </c>
      <c r="C481" s="45" t="s">
        <v>347</v>
      </c>
      <c r="D481" s="45"/>
      <c r="E481" s="22">
        <f>E482</f>
        <v>0</v>
      </c>
    </row>
    <row r="482" spans="2:5" ht="66.75" hidden="1" customHeight="1" x14ac:dyDescent="0.25">
      <c r="B482" s="52" t="s">
        <v>349</v>
      </c>
      <c r="C482" s="45" t="s">
        <v>348</v>
      </c>
      <c r="D482" s="45"/>
      <c r="E482" s="22">
        <f>E485+E483+E487+E491+E489</f>
        <v>0</v>
      </c>
    </row>
    <row r="483" spans="2:5" ht="36" hidden="1" customHeight="1" x14ac:dyDescent="0.25">
      <c r="B483" s="52" t="s">
        <v>344</v>
      </c>
      <c r="C483" s="45" t="s">
        <v>345</v>
      </c>
      <c r="D483" s="45"/>
      <c r="E483" s="22">
        <f>E484</f>
        <v>0</v>
      </c>
    </row>
    <row r="484" spans="2:5" ht="68.25" hidden="1" customHeight="1" x14ac:dyDescent="0.25">
      <c r="B484" s="21" t="s">
        <v>23</v>
      </c>
      <c r="C484" s="45" t="s">
        <v>345</v>
      </c>
      <c r="D484" s="45" t="s">
        <v>24</v>
      </c>
      <c r="E484" s="22"/>
    </row>
    <row r="485" spans="2:5" ht="27.75" hidden="1" customHeight="1" x14ac:dyDescent="0.25">
      <c r="B485" s="52" t="s">
        <v>367</v>
      </c>
      <c r="C485" s="45" t="s">
        <v>370</v>
      </c>
      <c r="D485" s="45"/>
      <c r="E485" s="22">
        <f>E486</f>
        <v>0</v>
      </c>
    </row>
    <row r="486" spans="2:5" ht="36" hidden="1" customHeight="1" x14ac:dyDescent="0.25">
      <c r="B486" s="21" t="s">
        <v>23</v>
      </c>
      <c r="C486" s="45" t="s">
        <v>370</v>
      </c>
      <c r="D486" s="45" t="s">
        <v>24</v>
      </c>
      <c r="E486" s="22"/>
    </row>
    <row r="487" spans="2:5" ht="30.75" hidden="1" customHeight="1" x14ac:dyDescent="0.25">
      <c r="B487" s="52" t="s">
        <v>368</v>
      </c>
      <c r="C487" s="45" t="s">
        <v>371</v>
      </c>
      <c r="D487" s="45"/>
      <c r="E487" s="22">
        <f>E488</f>
        <v>0</v>
      </c>
    </row>
    <row r="488" spans="2:5" ht="66.75" hidden="1" customHeight="1" x14ac:dyDescent="0.25">
      <c r="B488" s="21" t="s">
        <v>23</v>
      </c>
      <c r="C488" s="45" t="s">
        <v>371</v>
      </c>
      <c r="D488" s="45" t="s">
        <v>24</v>
      </c>
      <c r="E488" s="22"/>
    </row>
    <row r="489" spans="2:5" ht="24" hidden="1" customHeight="1" x14ac:dyDescent="0.25">
      <c r="B489" s="52" t="s">
        <v>369</v>
      </c>
      <c r="C489" s="45" t="s">
        <v>372</v>
      </c>
      <c r="D489" s="45"/>
      <c r="E489" s="22">
        <f>E490</f>
        <v>0</v>
      </c>
    </row>
    <row r="490" spans="2:5" ht="61.5" hidden="1" customHeight="1" x14ac:dyDescent="0.25">
      <c r="B490" s="21" t="s">
        <v>23</v>
      </c>
      <c r="C490" s="45" t="s">
        <v>372</v>
      </c>
      <c r="D490" s="45" t="s">
        <v>24</v>
      </c>
      <c r="E490" s="22"/>
    </row>
    <row r="491" spans="2:5" ht="24" hidden="1" customHeight="1" x14ac:dyDescent="0.25">
      <c r="B491" s="52" t="str">
        <f>'[1]бюджет 2018 (24.08.18)  (2)'!$B$328</f>
        <v>Выполнение проектной документации</v>
      </c>
      <c r="C491" s="45" t="s">
        <v>412</v>
      </c>
      <c r="D491" s="45"/>
      <c r="E491" s="22">
        <f>E492</f>
        <v>0</v>
      </c>
    </row>
    <row r="492" spans="2:5" ht="61.5" hidden="1" customHeight="1" x14ac:dyDescent="0.25">
      <c r="B492" s="21" t="s">
        <v>23</v>
      </c>
      <c r="C492" s="45" t="s">
        <v>412</v>
      </c>
      <c r="D492" s="45" t="s">
        <v>24</v>
      </c>
      <c r="E492" s="22"/>
    </row>
    <row r="493" spans="2:5" ht="0.75" hidden="1" customHeight="1" x14ac:dyDescent="0.25">
      <c r="B493" s="21" t="s">
        <v>588</v>
      </c>
      <c r="C493" s="45" t="s">
        <v>591</v>
      </c>
      <c r="D493" s="45"/>
      <c r="E493" s="46">
        <f>E494+E496</f>
        <v>0</v>
      </c>
    </row>
    <row r="494" spans="2:5" ht="1.5" hidden="1" customHeight="1" x14ac:dyDescent="0.25">
      <c r="B494" s="21" t="s">
        <v>589</v>
      </c>
      <c r="C494" s="45" t="s">
        <v>592</v>
      </c>
      <c r="D494" s="45"/>
      <c r="E494" s="46">
        <f>E495</f>
        <v>0</v>
      </c>
    </row>
    <row r="495" spans="2:5" ht="61.5" hidden="1" customHeight="1" x14ac:dyDescent="0.25">
      <c r="B495" s="21" t="s">
        <v>23</v>
      </c>
      <c r="C495" s="45" t="s">
        <v>592</v>
      </c>
      <c r="D495" s="45" t="s">
        <v>24</v>
      </c>
      <c r="E495" s="46">
        <f>13.3-13.3</f>
        <v>0</v>
      </c>
    </row>
    <row r="496" spans="2:5" ht="37.5" hidden="1" customHeight="1" x14ac:dyDescent="0.25">
      <c r="B496" s="21" t="s">
        <v>590</v>
      </c>
      <c r="C496" s="45" t="s">
        <v>593</v>
      </c>
      <c r="D496" s="45"/>
      <c r="E496" s="46">
        <f>E497</f>
        <v>0</v>
      </c>
    </row>
    <row r="497" spans="1:5" ht="45.75" hidden="1" customHeight="1" x14ac:dyDescent="0.25">
      <c r="B497" s="21" t="s">
        <v>23</v>
      </c>
      <c r="C497" s="45" t="s">
        <v>593</v>
      </c>
      <c r="D497" s="45" t="s">
        <v>24</v>
      </c>
      <c r="E497" s="46">
        <f>4.5-4.5</f>
        <v>0</v>
      </c>
    </row>
    <row r="498" spans="1:5" ht="39.950000000000003" customHeight="1" x14ac:dyDescent="0.25">
      <c r="B498" s="21" t="s">
        <v>780</v>
      </c>
      <c r="C498" s="45" t="s">
        <v>779</v>
      </c>
      <c r="D498" s="45"/>
      <c r="E498" s="46">
        <f>E499</f>
        <v>200</v>
      </c>
    </row>
    <row r="499" spans="1:5" ht="60" customHeight="1" x14ac:dyDescent="0.25">
      <c r="B499" s="21" t="s">
        <v>781</v>
      </c>
      <c r="C499" s="45" t="s">
        <v>782</v>
      </c>
      <c r="D499" s="45"/>
      <c r="E499" s="46">
        <f>E500</f>
        <v>200</v>
      </c>
    </row>
    <row r="500" spans="1:5" ht="60" customHeight="1" x14ac:dyDescent="0.25">
      <c r="B500" s="21" t="s">
        <v>23</v>
      </c>
      <c r="C500" s="45" t="s">
        <v>782</v>
      </c>
      <c r="D500" s="45" t="s">
        <v>24</v>
      </c>
      <c r="E500" s="46">
        <v>200</v>
      </c>
    </row>
    <row r="501" spans="1:5" s="33" customFormat="1" ht="99.95" customHeight="1" x14ac:dyDescent="0.25">
      <c r="A501" s="20">
        <v>29</v>
      </c>
      <c r="B501" s="28" t="s">
        <v>539</v>
      </c>
      <c r="C501" s="11" t="s">
        <v>346</v>
      </c>
      <c r="D501" s="11"/>
      <c r="E501" s="12">
        <f>E502</f>
        <v>15818.4</v>
      </c>
    </row>
    <row r="502" spans="1:5" ht="60" customHeight="1" x14ac:dyDescent="0.25">
      <c r="B502" s="52" t="s">
        <v>545</v>
      </c>
      <c r="C502" s="45" t="s">
        <v>347</v>
      </c>
      <c r="D502" s="45"/>
      <c r="E502" s="46">
        <f>E503+E514+E521+E527</f>
        <v>15818.4</v>
      </c>
    </row>
    <row r="503" spans="1:5" ht="120" customHeight="1" x14ac:dyDescent="0.25">
      <c r="B503" s="52" t="s">
        <v>546</v>
      </c>
      <c r="C503" s="45" t="s">
        <v>348</v>
      </c>
      <c r="D503" s="45"/>
      <c r="E503" s="46">
        <f>E504+E506+E508+E510+E512+E517+E519+E524</f>
        <v>2214.9</v>
      </c>
    </row>
    <row r="504" spans="1:5" ht="40.5" hidden="1" customHeight="1" x14ac:dyDescent="0.25">
      <c r="B504" s="21" t="s">
        <v>481</v>
      </c>
      <c r="C504" s="45" t="s">
        <v>482</v>
      </c>
      <c r="D504" s="45"/>
      <c r="E504" s="46">
        <f>E505</f>
        <v>0</v>
      </c>
    </row>
    <row r="505" spans="1:5" ht="61.5" hidden="1" customHeight="1" x14ac:dyDescent="0.25">
      <c r="B505" s="21" t="s">
        <v>23</v>
      </c>
      <c r="C505" s="45" t="s">
        <v>482</v>
      </c>
      <c r="D505" s="45" t="s">
        <v>24</v>
      </c>
      <c r="E505" s="46">
        <v>0</v>
      </c>
    </row>
    <row r="506" spans="1:5" ht="44.25" hidden="1" customHeight="1" x14ac:dyDescent="0.25">
      <c r="B506" s="21" t="s">
        <v>344</v>
      </c>
      <c r="C506" s="45" t="s">
        <v>537</v>
      </c>
      <c r="D506" s="45"/>
      <c r="E506" s="46">
        <f>E507</f>
        <v>0</v>
      </c>
    </row>
    <row r="507" spans="1:5" ht="52.5" hidden="1" customHeight="1" x14ac:dyDescent="0.25">
      <c r="B507" s="21" t="s">
        <v>23</v>
      </c>
      <c r="C507" s="45" t="s">
        <v>537</v>
      </c>
      <c r="D507" s="45" t="s">
        <v>24</v>
      </c>
      <c r="E507" s="46"/>
    </row>
    <row r="508" spans="1:5" ht="28.5" hidden="1" customHeight="1" x14ac:dyDescent="0.25">
      <c r="B508" s="21" t="s">
        <v>536</v>
      </c>
      <c r="C508" s="45" t="s">
        <v>538</v>
      </c>
      <c r="D508" s="45"/>
      <c r="E508" s="46">
        <f>E509</f>
        <v>0</v>
      </c>
    </row>
    <row r="509" spans="1:5" ht="58.5" hidden="1" customHeight="1" x14ac:dyDescent="0.25">
      <c r="B509" s="21" t="s">
        <v>23</v>
      </c>
      <c r="C509" s="45" t="s">
        <v>538</v>
      </c>
      <c r="D509" s="45" t="s">
        <v>24</v>
      </c>
      <c r="E509" s="46">
        <v>0</v>
      </c>
    </row>
    <row r="510" spans="1:5" ht="30" customHeight="1" x14ac:dyDescent="0.25">
      <c r="B510" s="21" t="s">
        <v>367</v>
      </c>
      <c r="C510" s="45" t="s">
        <v>541</v>
      </c>
      <c r="D510" s="45"/>
      <c r="E510" s="46">
        <f>E511</f>
        <v>809.2</v>
      </c>
    </row>
    <row r="511" spans="1:5" ht="60" customHeight="1" x14ac:dyDescent="0.25">
      <c r="B511" s="21" t="s">
        <v>23</v>
      </c>
      <c r="C511" s="45" t="s">
        <v>541</v>
      </c>
      <c r="D511" s="45" t="s">
        <v>24</v>
      </c>
      <c r="E511" s="46">
        <v>809.2</v>
      </c>
    </row>
    <row r="512" spans="1:5" ht="30" customHeight="1" x14ac:dyDescent="0.25">
      <c r="B512" s="21" t="s">
        <v>594</v>
      </c>
      <c r="C512" s="45" t="s">
        <v>595</v>
      </c>
      <c r="D512" s="45"/>
      <c r="E512" s="46">
        <f>E513</f>
        <v>440.1</v>
      </c>
    </row>
    <row r="513" spans="2:7" ht="60" customHeight="1" x14ac:dyDescent="0.25">
      <c r="B513" s="21" t="s">
        <v>23</v>
      </c>
      <c r="C513" s="45" t="s">
        <v>595</v>
      </c>
      <c r="D513" s="45" t="s">
        <v>24</v>
      </c>
      <c r="E513" s="46">
        <f>576.1-136</f>
        <v>440.1</v>
      </c>
    </row>
    <row r="514" spans="2:7" ht="43.5" hidden="1" customHeight="1" x14ac:dyDescent="0.25">
      <c r="B514" s="21" t="s">
        <v>565</v>
      </c>
      <c r="C514" s="45" t="s">
        <v>563</v>
      </c>
      <c r="D514" s="45"/>
      <c r="E514" s="30">
        <f>E515</f>
        <v>0</v>
      </c>
      <c r="F514" s="45" t="s">
        <v>563</v>
      </c>
      <c r="G514" s="45"/>
    </row>
    <row r="515" spans="2:7" ht="45.75" hidden="1" customHeight="1" x14ac:dyDescent="0.25">
      <c r="B515" s="21" t="s">
        <v>535</v>
      </c>
      <c r="C515" s="45" t="s">
        <v>564</v>
      </c>
      <c r="D515" s="45"/>
      <c r="E515" s="30">
        <f>E516</f>
        <v>0</v>
      </c>
      <c r="F515" s="45" t="s">
        <v>564</v>
      </c>
      <c r="G515" s="45"/>
    </row>
    <row r="516" spans="2:7" ht="58.5" hidden="1" customHeight="1" x14ac:dyDescent="0.25">
      <c r="B516" s="21" t="s">
        <v>23</v>
      </c>
      <c r="C516" s="45" t="s">
        <v>564</v>
      </c>
      <c r="D516" s="45" t="s">
        <v>24</v>
      </c>
      <c r="E516" s="16"/>
      <c r="F516" s="45" t="s">
        <v>564</v>
      </c>
      <c r="G516" s="45"/>
    </row>
    <row r="517" spans="2:7" ht="153.75" hidden="1" customHeight="1" x14ac:dyDescent="0.25">
      <c r="B517" s="21" t="s">
        <v>663</v>
      </c>
      <c r="C517" s="45" t="s">
        <v>664</v>
      </c>
      <c r="D517" s="45"/>
      <c r="E517" s="16">
        <f>E518</f>
        <v>0</v>
      </c>
      <c r="F517" s="45"/>
      <c r="G517" s="45"/>
    </row>
    <row r="518" spans="2:7" ht="28.5" hidden="1" customHeight="1" x14ac:dyDescent="0.25">
      <c r="B518" s="21" t="s">
        <v>173</v>
      </c>
      <c r="C518" s="45" t="s">
        <v>664</v>
      </c>
      <c r="D518" s="45" t="s">
        <v>40</v>
      </c>
      <c r="E518" s="16">
        <v>0</v>
      </c>
      <c r="F518" s="45"/>
      <c r="G518" s="45"/>
    </row>
    <row r="519" spans="2:7" ht="176.25" hidden="1" customHeight="1" x14ac:dyDescent="0.25">
      <c r="B519" s="21" t="s">
        <v>677</v>
      </c>
      <c r="C519" s="45" t="s">
        <v>672</v>
      </c>
      <c r="D519" s="45"/>
      <c r="E519" s="46">
        <f>E520</f>
        <v>0</v>
      </c>
      <c r="F519" s="45"/>
      <c r="G519" s="45"/>
    </row>
    <row r="520" spans="2:7" ht="28.5" hidden="1" customHeight="1" x14ac:dyDescent="0.25">
      <c r="B520" s="21" t="s">
        <v>173</v>
      </c>
      <c r="C520" s="45" t="s">
        <v>672</v>
      </c>
      <c r="D520" s="45" t="s">
        <v>40</v>
      </c>
      <c r="E520" s="46">
        <v>0</v>
      </c>
      <c r="F520" s="45"/>
      <c r="G520" s="45"/>
    </row>
    <row r="521" spans="2:7" ht="58.5" hidden="1" customHeight="1" x14ac:dyDescent="0.25">
      <c r="B521" s="21" t="s">
        <v>635</v>
      </c>
      <c r="C521" s="45" t="s">
        <v>563</v>
      </c>
      <c r="D521" s="45"/>
      <c r="E521" s="46">
        <f>E522</f>
        <v>0</v>
      </c>
      <c r="F521" s="45"/>
      <c r="G521" s="45"/>
    </row>
    <row r="522" spans="2:7" ht="138" hidden="1" customHeight="1" x14ac:dyDescent="0.25">
      <c r="B522" s="21" t="s">
        <v>636</v>
      </c>
      <c r="C522" s="45" t="s">
        <v>637</v>
      </c>
      <c r="D522" s="45"/>
      <c r="E522" s="46">
        <f>E523</f>
        <v>0</v>
      </c>
      <c r="F522" s="45"/>
      <c r="G522" s="45"/>
    </row>
    <row r="523" spans="2:7" ht="38.25" hidden="1" customHeight="1" x14ac:dyDescent="0.25">
      <c r="B523" s="21" t="s">
        <v>173</v>
      </c>
      <c r="C523" s="45" t="s">
        <v>637</v>
      </c>
      <c r="D523" s="45" t="s">
        <v>40</v>
      </c>
      <c r="E523" s="46">
        <v>0</v>
      </c>
      <c r="F523" s="45"/>
      <c r="G523" s="45"/>
    </row>
    <row r="524" spans="2:7" ht="39.950000000000003" customHeight="1" x14ac:dyDescent="0.25">
      <c r="B524" s="21" t="s">
        <v>715</v>
      </c>
      <c r="C524" s="45" t="s">
        <v>716</v>
      </c>
      <c r="D524" s="45"/>
      <c r="E524" s="46">
        <f>E525+E526</f>
        <v>965.6</v>
      </c>
      <c r="F524" s="45"/>
      <c r="G524" s="45"/>
    </row>
    <row r="525" spans="2:7" ht="54" customHeight="1" x14ac:dyDescent="0.25">
      <c r="B525" s="21" t="s">
        <v>23</v>
      </c>
      <c r="C525" s="45" t="s">
        <v>716</v>
      </c>
      <c r="D525" s="45" t="s">
        <v>24</v>
      </c>
      <c r="E525" s="46">
        <f>136+353.6</f>
        <v>489.6</v>
      </c>
      <c r="F525" s="45"/>
      <c r="G525" s="45"/>
    </row>
    <row r="526" spans="2:7" ht="30" customHeight="1" x14ac:dyDescent="0.25">
      <c r="B526" s="21" t="s">
        <v>44</v>
      </c>
      <c r="C526" s="45" t="s">
        <v>716</v>
      </c>
      <c r="D526" s="45" t="s">
        <v>36</v>
      </c>
      <c r="E526" s="55">
        <v>476</v>
      </c>
      <c r="F526" s="45"/>
      <c r="G526" s="45"/>
    </row>
    <row r="527" spans="2:7" ht="39.950000000000003" customHeight="1" x14ac:dyDescent="0.25">
      <c r="B527" s="21" t="s">
        <v>783</v>
      </c>
      <c r="C527" s="45" t="s">
        <v>563</v>
      </c>
      <c r="D527" s="45"/>
      <c r="E527" s="46">
        <f>E528</f>
        <v>13603.5</v>
      </c>
      <c r="F527" s="45"/>
      <c r="G527" s="45"/>
    </row>
    <row r="528" spans="2:7" ht="39.950000000000003" customHeight="1" x14ac:dyDescent="0.25">
      <c r="B528" s="21" t="s">
        <v>535</v>
      </c>
      <c r="C528" s="45" t="s">
        <v>564</v>
      </c>
      <c r="D528" s="45"/>
      <c r="E528" s="46">
        <f>E529</f>
        <v>13603.5</v>
      </c>
      <c r="F528" s="45"/>
      <c r="G528" s="45"/>
    </row>
    <row r="529" spans="1:7" ht="60" customHeight="1" x14ac:dyDescent="0.25">
      <c r="B529" s="21" t="s">
        <v>23</v>
      </c>
      <c r="C529" s="45" t="s">
        <v>564</v>
      </c>
      <c r="D529" s="45" t="s">
        <v>24</v>
      </c>
      <c r="E529" s="46">
        <f>11699+1904.5</f>
        <v>13603.5</v>
      </c>
      <c r="F529" s="45"/>
      <c r="G529" s="45"/>
    </row>
    <row r="530" spans="1:7" s="33" customFormat="1" ht="80.099999999999994" customHeight="1" x14ac:dyDescent="0.25">
      <c r="A530" s="20">
        <v>30</v>
      </c>
      <c r="B530" s="60" t="s">
        <v>533</v>
      </c>
      <c r="C530" s="11" t="s">
        <v>424</v>
      </c>
      <c r="D530" s="11"/>
      <c r="E530" s="19">
        <f>E531</f>
        <v>606.20000000000005</v>
      </c>
    </row>
    <row r="531" spans="1:7" ht="80.099999999999994" customHeight="1" x14ac:dyDescent="0.25">
      <c r="B531" s="62" t="s">
        <v>422</v>
      </c>
      <c r="C531" s="45" t="s">
        <v>425</v>
      </c>
      <c r="D531" s="45"/>
      <c r="E531" s="22">
        <f>E532</f>
        <v>606.20000000000005</v>
      </c>
    </row>
    <row r="532" spans="1:7" ht="39.950000000000003" customHeight="1" x14ac:dyDescent="0.25">
      <c r="B532" s="21" t="s">
        <v>423</v>
      </c>
      <c r="C532" s="45" t="s">
        <v>426</v>
      </c>
      <c r="D532" s="45"/>
      <c r="E532" s="22">
        <f>E533+E535+E537</f>
        <v>606.20000000000005</v>
      </c>
      <c r="F532" s="32"/>
    </row>
    <row r="533" spans="1:7" ht="39.950000000000003" customHeight="1" x14ac:dyDescent="0.25">
      <c r="B533" s="62" t="s">
        <v>340</v>
      </c>
      <c r="C533" s="45" t="s">
        <v>427</v>
      </c>
      <c r="D533" s="45"/>
      <c r="E533" s="22">
        <f>E534</f>
        <v>342</v>
      </c>
    </row>
    <row r="534" spans="1:7" ht="60" customHeight="1" x14ac:dyDescent="0.25">
      <c r="B534" s="21" t="s">
        <v>23</v>
      </c>
      <c r="C534" s="45" t="s">
        <v>427</v>
      </c>
      <c r="D534" s="45" t="s">
        <v>24</v>
      </c>
      <c r="E534" s="46">
        <v>342</v>
      </c>
      <c r="F534" s="32"/>
    </row>
    <row r="535" spans="1:7" ht="60" customHeight="1" x14ac:dyDescent="0.25">
      <c r="B535" s="21" t="s">
        <v>428</v>
      </c>
      <c r="C535" s="45" t="s">
        <v>429</v>
      </c>
      <c r="D535" s="45"/>
      <c r="E535" s="46">
        <f>E536</f>
        <v>71.2</v>
      </c>
    </row>
    <row r="536" spans="1:7" ht="60" customHeight="1" x14ac:dyDescent="0.25">
      <c r="B536" s="21" t="s">
        <v>23</v>
      </c>
      <c r="C536" s="45" t="s">
        <v>429</v>
      </c>
      <c r="D536" s="45" t="s">
        <v>24</v>
      </c>
      <c r="E536" s="46">
        <v>71.2</v>
      </c>
      <c r="F536" s="32"/>
    </row>
    <row r="537" spans="1:7" ht="39.950000000000003" customHeight="1" x14ac:dyDescent="0.25">
      <c r="B537" s="21" t="s">
        <v>377</v>
      </c>
      <c r="C537" s="45" t="s">
        <v>430</v>
      </c>
      <c r="D537" s="45"/>
      <c r="E537" s="46">
        <f>E538</f>
        <v>193</v>
      </c>
    </row>
    <row r="538" spans="1:7" ht="60" customHeight="1" x14ac:dyDescent="0.25">
      <c r="B538" s="21" t="s">
        <v>23</v>
      </c>
      <c r="C538" s="45" t="s">
        <v>430</v>
      </c>
      <c r="D538" s="45" t="s">
        <v>24</v>
      </c>
      <c r="E538" s="46">
        <v>193</v>
      </c>
      <c r="F538" s="32"/>
    </row>
    <row r="539" spans="1:7" s="33" customFormat="1" ht="60" customHeight="1" x14ac:dyDescent="0.25">
      <c r="A539" s="20">
        <v>31</v>
      </c>
      <c r="B539" s="25" t="s">
        <v>306</v>
      </c>
      <c r="C539" s="11" t="s">
        <v>308</v>
      </c>
      <c r="D539" s="11"/>
      <c r="E539" s="19">
        <f>E540</f>
        <v>679.6</v>
      </c>
      <c r="F539" s="41"/>
    </row>
    <row r="540" spans="1:7" ht="39.950000000000003" customHeight="1" x14ac:dyDescent="0.25">
      <c r="B540" s="21" t="s">
        <v>307</v>
      </c>
      <c r="C540" s="45" t="s">
        <v>309</v>
      </c>
      <c r="D540" s="45"/>
      <c r="E540" s="22">
        <f>E541</f>
        <v>679.6</v>
      </c>
    </row>
    <row r="541" spans="1:7" ht="39.950000000000003" customHeight="1" x14ac:dyDescent="0.25">
      <c r="B541" s="21" t="s">
        <v>22</v>
      </c>
      <c r="C541" s="45" t="s">
        <v>143</v>
      </c>
      <c r="D541" s="45"/>
      <c r="E541" s="22">
        <f>E542+E543+E544</f>
        <v>679.6</v>
      </c>
    </row>
    <row r="542" spans="1:7" ht="39.950000000000003" customHeight="1" x14ac:dyDescent="0.25">
      <c r="B542" s="21" t="s">
        <v>596</v>
      </c>
      <c r="C542" s="45" t="s">
        <v>143</v>
      </c>
      <c r="D542" s="45" t="s">
        <v>21</v>
      </c>
      <c r="E542" s="46">
        <f>522+150</f>
        <v>672</v>
      </c>
    </row>
    <row r="543" spans="1:7" ht="60" customHeight="1" x14ac:dyDescent="0.25">
      <c r="B543" s="21" t="s">
        <v>23</v>
      </c>
      <c r="C543" s="45" t="s">
        <v>143</v>
      </c>
      <c r="D543" s="45" t="s">
        <v>24</v>
      </c>
      <c r="E543" s="46">
        <v>3.6</v>
      </c>
    </row>
    <row r="544" spans="1:7" ht="30" customHeight="1" x14ac:dyDescent="0.25">
      <c r="B544" s="21" t="s">
        <v>25</v>
      </c>
      <c r="C544" s="45" t="s">
        <v>143</v>
      </c>
      <c r="D544" s="45" t="s">
        <v>26</v>
      </c>
      <c r="E544" s="46">
        <v>4</v>
      </c>
    </row>
    <row r="545" spans="1:5" s="33" customFormat="1" ht="60" customHeight="1" x14ac:dyDescent="0.25">
      <c r="A545" s="20">
        <v>32</v>
      </c>
      <c r="B545" s="25" t="s">
        <v>19</v>
      </c>
      <c r="C545" s="11" t="s">
        <v>146</v>
      </c>
      <c r="D545" s="11"/>
      <c r="E545" s="19">
        <f>E547</f>
        <v>1696.8999999999999</v>
      </c>
    </row>
    <row r="546" spans="1:5" ht="39.950000000000003" customHeight="1" x14ac:dyDescent="0.25">
      <c r="B546" s="21" t="s">
        <v>20</v>
      </c>
      <c r="C546" s="45" t="s">
        <v>147</v>
      </c>
      <c r="D546" s="45"/>
      <c r="E546" s="22">
        <f>E547</f>
        <v>1696.8999999999999</v>
      </c>
    </row>
    <row r="547" spans="1:5" ht="39.950000000000003" customHeight="1" x14ac:dyDescent="0.25">
      <c r="B547" s="21" t="s">
        <v>282</v>
      </c>
      <c r="C547" s="45" t="s">
        <v>148</v>
      </c>
      <c r="D547" s="45"/>
      <c r="E547" s="22">
        <f>E548</f>
        <v>1696.8999999999999</v>
      </c>
    </row>
    <row r="548" spans="1:5" ht="39.950000000000003" customHeight="1" x14ac:dyDescent="0.25">
      <c r="B548" s="21" t="s">
        <v>596</v>
      </c>
      <c r="C548" s="45" t="s">
        <v>148</v>
      </c>
      <c r="D548" s="45" t="s">
        <v>21</v>
      </c>
      <c r="E548" s="46">
        <f>1184.8+355.4+118.5+38.2</f>
        <v>1696.8999999999999</v>
      </c>
    </row>
    <row r="549" spans="1:5" s="33" customFormat="1" ht="60" customHeight="1" x14ac:dyDescent="0.25">
      <c r="A549" s="20">
        <v>33</v>
      </c>
      <c r="B549" s="25" t="s">
        <v>27</v>
      </c>
      <c r="C549" s="11" t="s">
        <v>144</v>
      </c>
      <c r="D549" s="11"/>
      <c r="E549" s="19">
        <f>E550+E555</f>
        <v>23058</v>
      </c>
    </row>
    <row r="550" spans="1:5" ht="39.950000000000003" customHeight="1" x14ac:dyDescent="0.25">
      <c r="B550" s="21" t="s">
        <v>28</v>
      </c>
      <c r="C550" s="45" t="s">
        <v>145</v>
      </c>
      <c r="D550" s="45"/>
      <c r="E550" s="22">
        <f>E551</f>
        <v>23045.599999999999</v>
      </c>
    </row>
    <row r="551" spans="1:5" ht="39.950000000000003" customHeight="1" x14ac:dyDescent="0.25">
      <c r="B551" s="21" t="s">
        <v>22</v>
      </c>
      <c r="C551" s="45" t="s">
        <v>149</v>
      </c>
      <c r="D551" s="45"/>
      <c r="E551" s="22">
        <f>E552+E553+E554</f>
        <v>23045.599999999999</v>
      </c>
    </row>
    <row r="552" spans="1:5" ht="39.950000000000003" customHeight="1" x14ac:dyDescent="0.25">
      <c r="B552" s="21" t="s">
        <v>596</v>
      </c>
      <c r="C552" s="45" t="s">
        <v>149</v>
      </c>
      <c r="D552" s="45" t="s">
        <v>21</v>
      </c>
      <c r="E552" s="46">
        <f>14988.4+4288.2+2631.3+1033</f>
        <v>22940.899999999998</v>
      </c>
    </row>
    <row r="553" spans="1:5" ht="60" customHeight="1" x14ac:dyDescent="0.25">
      <c r="B553" s="21" t="s">
        <v>23</v>
      </c>
      <c r="C553" s="45" t="s">
        <v>149</v>
      </c>
      <c r="D553" s="45" t="s">
        <v>24</v>
      </c>
      <c r="E553" s="46">
        <v>54</v>
      </c>
    </row>
    <row r="554" spans="1:5" ht="30" customHeight="1" x14ac:dyDescent="0.25">
      <c r="B554" s="21" t="s">
        <v>25</v>
      </c>
      <c r="C554" s="45" t="s">
        <v>149</v>
      </c>
      <c r="D554" s="45" t="s">
        <v>26</v>
      </c>
      <c r="E554" s="46">
        <v>50.7</v>
      </c>
    </row>
    <row r="555" spans="1:5" ht="30" customHeight="1" x14ac:dyDescent="0.25">
      <c r="B555" s="21" t="s">
        <v>253</v>
      </c>
      <c r="C555" s="45" t="s">
        <v>255</v>
      </c>
      <c r="D555" s="45"/>
      <c r="E555" s="22">
        <f>E556</f>
        <v>12.4</v>
      </c>
    </row>
    <row r="556" spans="1:5" ht="39.950000000000003" customHeight="1" x14ac:dyDescent="0.25">
      <c r="B556" s="21" t="s">
        <v>254</v>
      </c>
      <c r="C556" s="45" t="s">
        <v>256</v>
      </c>
      <c r="D556" s="45"/>
      <c r="E556" s="22">
        <f>E557</f>
        <v>12.4</v>
      </c>
    </row>
    <row r="557" spans="1:5" ht="60" customHeight="1" x14ac:dyDescent="0.25">
      <c r="B557" s="21" t="s">
        <v>23</v>
      </c>
      <c r="C557" s="45" t="s">
        <v>256</v>
      </c>
      <c r="D557" s="45" t="s">
        <v>24</v>
      </c>
      <c r="E557" s="22">
        <v>12.4</v>
      </c>
    </row>
    <row r="558" spans="1:5" s="33" customFormat="1" ht="60" customHeight="1" x14ac:dyDescent="0.25">
      <c r="A558" s="20">
        <v>34</v>
      </c>
      <c r="B558" s="25" t="s">
        <v>169</v>
      </c>
      <c r="C558" s="11" t="s">
        <v>160</v>
      </c>
      <c r="D558" s="11"/>
      <c r="E558" s="19">
        <f>E561</f>
        <v>324.3</v>
      </c>
    </row>
    <row r="559" spans="1:5" ht="39.950000000000003" customHeight="1" x14ac:dyDescent="0.25">
      <c r="B559" s="21" t="s">
        <v>165</v>
      </c>
      <c r="C559" s="45" t="s">
        <v>161</v>
      </c>
      <c r="D559" s="45"/>
      <c r="E559" s="22">
        <f>E560</f>
        <v>324.3</v>
      </c>
    </row>
    <row r="560" spans="1:5" ht="39.950000000000003" customHeight="1" x14ac:dyDescent="0.25">
      <c r="B560" s="21" t="s">
        <v>22</v>
      </c>
      <c r="C560" s="45" t="s">
        <v>281</v>
      </c>
      <c r="D560" s="45"/>
      <c r="E560" s="22">
        <f>E561</f>
        <v>324.3</v>
      </c>
    </row>
    <row r="561" spans="1:5" ht="30" customHeight="1" x14ac:dyDescent="0.25">
      <c r="B561" s="21" t="s">
        <v>29</v>
      </c>
      <c r="C561" s="45" t="s">
        <v>281</v>
      </c>
      <c r="D561" s="45" t="s">
        <v>30</v>
      </c>
      <c r="E561" s="46">
        <f>279.2+45.1</f>
        <v>324.3</v>
      </c>
    </row>
    <row r="562" spans="1:5" s="33" customFormat="1" ht="60" customHeight="1" x14ac:dyDescent="0.25">
      <c r="A562" s="20">
        <v>35</v>
      </c>
      <c r="B562" s="25" t="s">
        <v>472</v>
      </c>
      <c r="C562" s="11" t="s">
        <v>150</v>
      </c>
      <c r="D562" s="11"/>
      <c r="E562" s="19">
        <f>E563</f>
        <v>18.400000000000006</v>
      </c>
    </row>
    <row r="563" spans="1:5" ht="39.950000000000003" customHeight="1" x14ac:dyDescent="0.25">
      <c r="B563" s="21" t="s">
        <v>31</v>
      </c>
      <c r="C563" s="45" t="s">
        <v>325</v>
      </c>
      <c r="D563" s="45"/>
      <c r="E563" s="22">
        <f>E564</f>
        <v>18.400000000000006</v>
      </c>
    </row>
    <row r="564" spans="1:5" ht="30" customHeight="1" x14ac:dyDescent="0.25">
      <c r="B564" s="21" t="s">
        <v>32</v>
      </c>
      <c r="C564" s="45" t="s">
        <v>325</v>
      </c>
      <c r="D564" s="45" t="s">
        <v>33</v>
      </c>
      <c r="E564" s="46">
        <f>100-81.6</f>
        <v>18.400000000000006</v>
      </c>
    </row>
    <row r="565" spans="1:5" ht="75" hidden="1" customHeight="1" x14ac:dyDescent="0.25">
      <c r="C565" s="51"/>
      <c r="D565" s="51"/>
      <c r="E565" s="51"/>
    </row>
    <row r="566" spans="1:5" ht="59.25" hidden="1" customHeight="1" x14ac:dyDescent="0.25">
      <c r="C566" s="51"/>
      <c r="D566" s="51"/>
      <c r="E566" s="51"/>
    </row>
    <row r="567" spans="1:5" ht="38.25" hidden="1" customHeight="1" x14ac:dyDescent="0.25">
      <c r="C567" s="51"/>
      <c r="D567" s="51"/>
      <c r="E567" s="51"/>
    </row>
    <row r="568" spans="1:5" ht="27.6" hidden="1" customHeight="1" x14ac:dyDescent="0.25">
      <c r="C568" s="51"/>
      <c r="D568" s="51"/>
      <c r="E568" s="51"/>
    </row>
    <row r="569" spans="1:5" s="33" customFormat="1" ht="30" customHeight="1" x14ac:dyDescent="0.25">
      <c r="A569" s="20">
        <v>36</v>
      </c>
      <c r="B569" s="25" t="s">
        <v>48</v>
      </c>
      <c r="C569" s="11" t="s">
        <v>162</v>
      </c>
      <c r="D569" s="11"/>
      <c r="E569" s="19">
        <f>E571</f>
        <v>39.799999999999997</v>
      </c>
    </row>
    <row r="570" spans="1:5" ht="30" customHeight="1" x14ac:dyDescent="0.25">
      <c r="B570" s="21" t="s">
        <v>49</v>
      </c>
      <c r="C570" s="45" t="s">
        <v>163</v>
      </c>
      <c r="D570" s="45"/>
      <c r="E570" s="22">
        <f>E571</f>
        <v>39.799999999999997</v>
      </c>
    </row>
    <row r="571" spans="1:5" ht="30" customHeight="1" x14ac:dyDescent="0.25">
      <c r="B571" s="21" t="s">
        <v>50</v>
      </c>
      <c r="C571" s="45" t="s">
        <v>163</v>
      </c>
      <c r="D571" s="45" t="s">
        <v>51</v>
      </c>
      <c r="E571" s="22">
        <v>39.799999999999997</v>
      </c>
    </row>
    <row r="572" spans="1:5" s="33" customFormat="1" ht="39" hidden="1" customHeight="1" x14ac:dyDescent="0.25">
      <c r="A572" s="20">
        <v>41</v>
      </c>
      <c r="B572" s="60" t="s">
        <v>462</v>
      </c>
      <c r="C572" s="11" t="s">
        <v>464</v>
      </c>
      <c r="D572" s="11"/>
      <c r="E572" s="12">
        <f>E574</f>
        <v>0</v>
      </c>
    </row>
    <row r="573" spans="1:5" ht="40.5" hidden="1" customHeight="1" x14ac:dyDescent="0.25">
      <c r="B573" s="21" t="s">
        <v>463</v>
      </c>
      <c r="C573" s="45" t="s">
        <v>465</v>
      </c>
      <c r="D573" s="45"/>
      <c r="E573" s="46">
        <f>E574</f>
        <v>0</v>
      </c>
    </row>
    <row r="574" spans="1:5" ht="20.25" hidden="1" customHeight="1" x14ac:dyDescent="0.25">
      <c r="B574" s="21" t="s">
        <v>172</v>
      </c>
      <c r="C574" s="45" t="s">
        <v>465</v>
      </c>
      <c r="D574" s="45" t="s">
        <v>171</v>
      </c>
      <c r="E574" s="46"/>
    </row>
    <row r="575" spans="1:5" s="33" customFormat="1" ht="80.099999999999994" customHeight="1" x14ac:dyDescent="0.25">
      <c r="A575" s="20">
        <v>37</v>
      </c>
      <c r="B575" s="25" t="s">
        <v>648</v>
      </c>
      <c r="C575" s="11" t="s">
        <v>464</v>
      </c>
      <c r="D575" s="11"/>
      <c r="E575" s="12">
        <f>E576</f>
        <v>269.60000000000002</v>
      </c>
    </row>
    <row r="576" spans="1:5" ht="60" customHeight="1" x14ac:dyDescent="0.25">
      <c r="B576" s="21" t="s">
        <v>649</v>
      </c>
      <c r="C576" s="45" t="s">
        <v>650</v>
      </c>
      <c r="D576" s="45"/>
      <c r="E576" s="46">
        <f>E577</f>
        <v>269.60000000000002</v>
      </c>
    </row>
    <row r="577" spans="1:6" ht="39.950000000000003" customHeight="1" x14ac:dyDescent="0.25">
      <c r="B577" s="21" t="s">
        <v>22</v>
      </c>
      <c r="C577" s="45" t="s">
        <v>651</v>
      </c>
      <c r="D577" s="45"/>
      <c r="E577" s="46">
        <f>E578</f>
        <v>269.60000000000002</v>
      </c>
    </row>
    <row r="578" spans="1:6" ht="30" customHeight="1" x14ac:dyDescent="0.25">
      <c r="B578" s="21" t="s">
        <v>29</v>
      </c>
      <c r="C578" s="45" t="s">
        <v>651</v>
      </c>
      <c r="D578" s="45" t="s">
        <v>30</v>
      </c>
      <c r="E578" s="46">
        <f>228.5+41.1</f>
        <v>269.60000000000002</v>
      </c>
    </row>
    <row r="579" spans="1:6" s="33" customFormat="1" ht="39.950000000000003" customHeight="1" x14ac:dyDescent="0.25">
      <c r="A579" s="20">
        <v>38</v>
      </c>
      <c r="B579" s="25" t="s">
        <v>449</v>
      </c>
      <c r="C579" s="10" t="s">
        <v>450</v>
      </c>
      <c r="D579" s="11"/>
      <c r="E579" s="19">
        <f>E580</f>
        <v>660</v>
      </c>
    </row>
    <row r="580" spans="1:6" ht="39.950000000000003" customHeight="1" x14ac:dyDescent="0.25">
      <c r="B580" s="21" t="s">
        <v>198</v>
      </c>
      <c r="C580" s="9" t="s">
        <v>451</v>
      </c>
      <c r="D580" s="45"/>
      <c r="E580" s="22">
        <f>E581</f>
        <v>660</v>
      </c>
    </row>
    <row r="581" spans="1:6" ht="39.950000000000003" customHeight="1" x14ac:dyDescent="0.25">
      <c r="B581" s="52" t="s">
        <v>56</v>
      </c>
      <c r="C581" s="9" t="s">
        <v>451</v>
      </c>
      <c r="D581" s="45" t="s">
        <v>57</v>
      </c>
      <c r="E581" s="22">
        <v>660</v>
      </c>
    </row>
    <row r="582" spans="1:6" s="33" customFormat="1" ht="60" customHeight="1" x14ac:dyDescent="0.25">
      <c r="A582" s="20">
        <v>39</v>
      </c>
      <c r="B582" s="60" t="s">
        <v>506</v>
      </c>
      <c r="C582" s="11" t="s">
        <v>477</v>
      </c>
      <c r="D582" s="11"/>
      <c r="E582" s="12">
        <f>E583</f>
        <v>863.7</v>
      </c>
    </row>
    <row r="583" spans="1:6" ht="120" customHeight="1" x14ac:dyDescent="0.25">
      <c r="B583" s="67" t="s">
        <v>713</v>
      </c>
      <c r="C583" s="45" t="s">
        <v>478</v>
      </c>
      <c r="D583" s="45"/>
      <c r="E583" s="46">
        <f>E584</f>
        <v>863.7</v>
      </c>
    </row>
    <row r="584" spans="1:6" ht="39.950000000000003" customHeight="1" x14ac:dyDescent="0.25">
      <c r="B584" s="21" t="s">
        <v>22</v>
      </c>
      <c r="C584" s="45" t="s">
        <v>479</v>
      </c>
      <c r="D584" s="45"/>
      <c r="E584" s="46">
        <f>E585</f>
        <v>863.7</v>
      </c>
    </row>
    <row r="585" spans="1:6" ht="30" customHeight="1" x14ac:dyDescent="0.25">
      <c r="B585" s="21" t="s">
        <v>29</v>
      </c>
      <c r="C585" s="45" t="s">
        <v>479</v>
      </c>
      <c r="D585" s="45" t="s">
        <v>30</v>
      </c>
      <c r="E585" s="46">
        <f>749.6+114.1</f>
        <v>863.7</v>
      </c>
    </row>
    <row r="586" spans="1:6" s="33" customFormat="1" ht="24.75" hidden="1" customHeight="1" x14ac:dyDescent="0.25">
      <c r="A586" s="20">
        <v>44</v>
      </c>
      <c r="B586" s="25" t="s">
        <v>276</v>
      </c>
      <c r="C586" s="11" t="s">
        <v>275</v>
      </c>
      <c r="D586" s="11"/>
      <c r="E586" s="19">
        <f>E591+E626+E589+E658+E587</f>
        <v>0</v>
      </c>
    </row>
    <row r="587" spans="1:6" s="33" customFormat="1" ht="61.5" hidden="1" customHeight="1" x14ac:dyDescent="0.25">
      <c r="A587" s="20"/>
      <c r="B587" s="21" t="s">
        <v>571</v>
      </c>
      <c r="C587" s="45" t="s">
        <v>572</v>
      </c>
      <c r="D587" s="45"/>
      <c r="E587" s="46">
        <f>E588</f>
        <v>0</v>
      </c>
      <c r="F587" s="51"/>
    </row>
    <row r="588" spans="1:6" s="33" customFormat="1" ht="60" hidden="1" customHeight="1" x14ac:dyDescent="0.25">
      <c r="A588" s="20"/>
      <c r="B588" s="21" t="s">
        <v>23</v>
      </c>
      <c r="C588" s="45" t="s">
        <v>572</v>
      </c>
      <c r="D588" s="45" t="s">
        <v>24</v>
      </c>
      <c r="E588" s="46"/>
      <c r="F588" s="51"/>
    </row>
    <row r="589" spans="1:6" ht="76.5" hidden="1" customHeight="1" x14ac:dyDescent="0.25">
      <c r="B589" s="21" t="s">
        <v>520</v>
      </c>
      <c r="C589" s="45" t="s">
        <v>570</v>
      </c>
      <c r="D589" s="45"/>
      <c r="E589" s="46">
        <f>E590</f>
        <v>0</v>
      </c>
    </row>
    <row r="590" spans="1:6" ht="57" hidden="1" customHeight="1" x14ac:dyDescent="0.25">
      <c r="B590" s="21" t="s">
        <v>23</v>
      </c>
      <c r="C590" s="45" t="s">
        <v>570</v>
      </c>
      <c r="D590" s="45" t="s">
        <v>24</v>
      </c>
      <c r="E590" s="46"/>
    </row>
    <row r="591" spans="1:6" ht="40.5" hidden="1" customHeight="1" x14ac:dyDescent="0.25">
      <c r="B591" s="21" t="s">
        <v>331</v>
      </c>
      <c r="C591" s="45" t="s">
        <v>329</v>
      </c>
      <c r="D591" s="45"/>
      <c r="E591" s="22">
        <f>E592</f>
        <v>0</v>
      </c>
    </row>
    <row r="592" spans="1:6" ht="45" hidden="1" customHeight="1" x14ac:dyDescent="0.25">
      <c r="B592" s="21" t="s">
        <v>277</v>
      </c>
      <c r="C592" s="45" t="s">
        <v>480</v>
      </c>
      <c r="D592" s="45"/>
      <c r="E592" s="22">
        <f>E594+E625+E593+E624</f>
        <v>0</v>
      </c>
    </row>
    <row r="593" spans="2:9" ht="57.75" hidden="1" customHeight="1" x14ac:dyDescent="0.25">
      <c r="B593" s="31" t="s">
        <v>23</v>
      </c>
      <c r="C593" s="45" t="s">
        <v>480</v>
      </c>
      <c r="D593" s="45" t="s">
        <v>24</v>
      </c>
      <c r="E593" s="22"/>
      <c r="I593" s="29">
        <f>E593+E594+E624+E625</f>
        <v>0</v>
      </c>
    </row>
    <row r="594" spans="2:9" ht="41.25" hidden="1" customHeight="1" x14ac:dyDescent="0.25">
      <c r="B594" s="21" t="s">
        <v>293</v>
      </c>
      <c r="C594" s="45" t="s">
        <v>480</v>
      </c>
      <c r="D594" s="45" t="s">
        <v>57</v>
      </c>
      <c r="E594" s="22"/>
    </row>
    <row r="595" spans="2:9" ht="24.75" hidden="1" customHeight="1" x14ac:dyDescent="0.25">
      <c r="B595" s="21" t="s">
        <v>276</v>
      </c>
      <c r="C595" s="45" t="s">
        <v>480</v>
      </c>
      <c r="D595" s="45"/>
      <c r="E595" s="22">
        <f>E601+E605+E596+E598</f>
        <v>0</v>
      </c>
    </row>
    <row r="596" spans="2:9" ht="107.25" hidden="1" customHeight="1" x14ac:dyDescent="0.25">
      <c r="B596" s="31" t="s">
        <v>407</v>
      </c>
      <c r="C596" s="45" t="s">
        <v>480</v>
      </c>
      <c r="D596" s="14"/>
      <c r="E596" s="22">
        <f>E597</f>
        <v>0</v>
      </c>
    </row>
    <row r="597" spans="2:9" ht="56.25" hidden="1" customHeight="1" x14ac:dyDescent="0.25">
      <c r="B597" s="31" t="s">
        <v>23</v>
      </c>
      <c r="C597" s="45" t="s">
        <v>480</v>
      </c>
      <c r="D597" s="14" t="s">
        <v>24</v>
      </c>
      <c r="E597" s="22"/>
    </row>
    <row r="598" spans="2:9" ht="95.25" hidden="1" customHeight="1" x14ac:dyDescent="0.25">
      <c r="B598" s="31" t="s">
        <v>408</v>
      </c>
      <c r="C598" s="45" t="s">
        <v>480</v>
      </c>
      <c r="D598" s="14"/>
      <c r="E598" s="22">
        <f>E599</f>
        <v>0</v>
      </c>
    </row>
    <row r="599" spans="2:9" ht="60.75" hidden="1" customHeight="1" x14ac:dyDescent="0.25">
      <c r="B599" s="31" t="s">
        <v>23</v>
      </c>
      <c r="C599" s="45" t="s">
        <v>480</v>
      </c>
      <c r="D599" s="14" t="s">
        <v>24</v>
      </c>
      <c r="E599" s="22"/>
    </row>
    <row r="600" spans="2:9" ht="44.25" hidden="1" customHeight="1" x14ac:dyDescent="0.25">
      <c r="B600" s="21" t="s">
        <v>331</v>
      </c>
      <c r="C600" s="45" t="s">
        <v>480</v>
      </c>
      <c r="D600" s="45"/>
      <c r="E600" s="22">
        <f>E601</f>
        <v>0</v>
      </c>
    </row>
    <row r="601" spans="2:9" ht="42" hidden="1" customHeight="1" x14ac:dyDescent="0.25">
      <c r="B601" s="21" t="s">
        <v>277</v>
      </c>
      <c r="C601" s="45" t="s">
        <v>480</v>
      </c>
      <c r="D601" s="45"/>
      <c r="E601" s="22">
        <f>SUM(E602:E604)</f>
        <v>0</v>
      </c>
    </row>
    <row r="602" spans="2:9" ht="39" hidden="1" customHeight="1" x14ac:dyDescent="0.25">
      <c r="B602" s="21" t="s">
        <v>293</v>
      </c>
      <c r="C602" s="45" t="s">
        <v>480</v>
      </c>
      <c r="D602" s="45" t="s">
        <v>57</v>
      </c>
      <c r="E602" s="22"/>
    </row>
    <row r="603" spans="2:9" ht="36.75" hidden="1" customHeight="1" x14ac:dyDescent="0.25">
      <c r="B603" s="21" t="s">
        <v>410</v>
      </c>
      <c r="C603" s="45" t="s">
        <v>480</v>
      </c>
      <c r="D603" s="45" t="s">
        <v>409</v>
      </c>
      <c r="E603" s="22"/>
    </row>
    <row r="604" spans="2:9" ht="36.75" hidden="1" customHeight="1" x14ac:dyDescent="0.25">
      <c r="B604" s="21" t="s">
        <v>25</v>
      </c>
      <c r="C604" s="45" t="s">
        <v>480</v>
      </c>
      <c r="D604" s="45" t="s">
        <v>26</v>
      </c>
      <c r="E604" s="22"/>
    </row>
    <row r="605" spans="2:9" ht="24.75" hidden="1" customHeight="1" x14ac:dyDescent="0.25">
      <c r="B605" s="21" t="s">
        <v>332</v>
      </c>
      <c r="C605" s="45" t="s">
        <v>480</v>
      </c>
      <c r="D605" s="45"/>
      <c r="E605" s="22">
        <f>E606</f>
        <v>0</v>
      </c>
    </row>
    <row r="606" spans="2:9" ht="46.5" hidden="1" customHeight="1" x14ac:dyDescent="0.25">
      <c r="B606" s="21" t="s">
        <v>333</v>
      </c>
      <c r="C606" s="45" t="s">
        <v>480</v>
      </c>
      <c r="D606" s="45"/>
      <c r="E606" s="22">
        <f>E609+E617+E619+E607+E611+E615+E613+E623+E621</f>
        <v>0</v>
      </c>
    </row>
    <row r="607" spans="2:9" ht="60" hidden="1" customHeight="1" x14ac:dyDescent="0.25">
      <c r="B607" s="21" t="s">
        <v>335</v>
      </c>
      <c r="C607" s="45" t="s">
        <v>480</v>
      </c>
      <c r="D607" s="45"/>
      <c r="E607" s="22">
        <f>E608</f>
        <v>0</v>
      </c>
    </row>
    <row r="608" spans="2:9" ht="59.25" hidden="1" customHeight="1" x14ac:dyDescent="0.25">
      <c r="B608" s="21" t="s">
        <v>23</v>
      </c>
      <c r="C608" s="45" t="s">
        <v>480</v>
      </c>
      <c r="D608" s="45" t="s">
        <v>24</v>
      </c>
      <c r="E608" s="22"/>
    </row>
    <row r="609" spans="2:6" ht="60.75" hidden="1" customHeight="1" x14ac:dyDescent="0.25">
      <c r="B609" s="21" t="s">
        <v>286</v>
      </c>
      <c r="C609" s="45" t="s">
        <v>480</v>
      </c>
      <c r="D609" s="45"/>
      <c r="E609" s="22">
        <f>E610</f>
        <v>0</v>
      </c>
    </row>
    <row r="610" spans="2:6" ht="60.75" hidden="1" customHeight="1" x14ac:dyDescent="0.25">
      <c r="B610" s="21" t="s">
        <v>23</v>
      </c>
      <c r="C610" s="45" t="s">
        <v>480</v>
      </c>
      <c r="D610" s="45" t="s">
        <v>24</v>
      </c>
      <c r="E610" s="22"/>
    </row>
    <row r="611" spans="2:6" ht="42" hidden="1" customHeight="1" x14ac:dyDescent="0.25">
      <c r="B611" s="21" t="s">
        <v>336</v>
      </c>
      <c r="C611" s="45" t="s">
        <v>480</v>
      </c>
      <c r="D611" s="45"/>
      <c r="E611" s="26">
        <f>E612</f>
        <v>0</v>
      </c>
    </row>
    <row r="612" spans="2:6" ht="63.75" hidden="1" customHeight="1" x14ac:dyDescent="0.25">
      <c r="B612" s="21" t="s">
        <v>23</v>
      </c>
      <c r="C612" s="45" t="s">
        <v>480</v>
      </c>
      <c r="D612" s="45" t="s">
        <v>24</v>
      </c>
      <c r="E612" s="22"/>
    </row>
    <row r="613" spans="2:6" ht="45" hidden="1" customHeight="1" x14ac:dyDescent="0.25">
      <c r="B613" s="21" t="s">
        <v>292</v>
      </c>
      <c r="C613" s="45" t="s">
        <v>480</v>
      </c>
      <c r="D613" s="45"/>
      <c r="E613" s="26">
        <f>E614</f>
        <v>0</v>
      </c>
    </row>
    <row r="614" spans="2:6" ht="63" hidden="1" customHeight="1" x14ac:dyDescent="0.25">
      <c r="B614" s="21" t="s">
        <v>23</v>
      </c>
      <c r="C614" s="45" t="s">
        <v>480</v>
      </c>
      <c r="D614" s="45" t="s">
        <v>24</v>
      </c>
      <c r="E614" s="22"/>
    </row>
    <row r="615" spans="2:6" ht="56.25" hidden="1" customHeight="1" x14ac:dyDescent="0.25">
      <c r="B615" s="21" t="s">
        <v>351</v>
      </c>
      <c r="C615" s="45" t="s">
        <v>480</v>
      </c>
      <c r="D615" s="45"/>
      <c r="E615" s="26">
        <f>E616</f>
        <v>0</v>
      </c>
    </row>
    <row r="616" spans="2:6" ht="34.5" hidden="1" customHeight="1" x14ac:dyDescent="0.25">
      <c r="B616" s="21" t="s">
        <v>173</v>
      </c>
      <c r="C616" s="45" t="s">
        <v>480</v>
      </c>
      <c r="D616" s="45" t="s">
        <v>40</v>
      </c>
      <c r="E616" s="22"/>
    </row>
    <row r="617" spans="2:6" ht="42" hidden="1" customHeight="1" x14ac:dyDescent="0.25">
      <c r="B617" s="21" t="s">
        <v>168</v>
      </c>
      <c r="C617" s="45" t="s">
        <v>480</v>
      </c>
      <c r="D617" s="45"/>
      <c r="E617" s="22">
        <f>E618</f>
        <v>0</v>
      </c>
    </row>
    <row r="618" spans="2:6" ht="57.75" hidden="1" customHeight="1" x14ac:dyDescent="0.25">
      <c r="B618" s="21" t="s">
        <v>23</v>
      </c>
      <c r="C618" s="45" t="s">
        <v>480</v>
      </c>
      <c r="D618" s="45" t="s">
        <v>24</v>
      </c>
      <c r="E618" s="22">
        <f>1520-952.9-0.3+0.2-567</f>
        <v>0</v>
      </c>
    </row>
    <row r="619" spans="2:6" ht="34.5" hidden="1" customHeight="1" x14ac:dyDescent="0.25">
      <c r="B619" s="21" t="s">
        <v>318</v>
      </c>
      <c r="C619" s="45" t="s">
        <v>480</v>
      </c>
      <c r="D619" s="45"/>
      <c r="E619" s="22">
        <f>E620</f>
        <v>0</v>
      </c>
    </row>
    <row r="620" spans="2:6" ht="60.75" hidden="1" customHeight="1" x14ac:dyDescent="0.25">
      <c r="B620" s="21" t="s">
        <v>23</v>
      </c>
      <c r="C620" s="45" t="s">
        <v>480</v>
      </c>
      <c r="D620" s="45" t="s">
        <v>24</v>
      </c>
      <c r="E620" s="22">
        <f>160-160</f>
        <v>0</v>
      </c>
    </row>
    <row r="621" spans="2:6" ht="34.5" hidden="1" customHeight="1" x14ac:dyDescent="0.25">
      <c r="B621" s="21" t="s">
        <v>341</v>
      </c>
      <c r="C621" s="45" t="s">
        <v>480</v>
      </c>
      <c r="D621" s="45"/>
      <c r="E621" s="22">
        <f>E622</f>
        <v>0</v>
      </c>
    </row>
    <row r="622" spans="2:6" ht="60" hidden="1" customHeight="1" x14ac:dyDescent="0.25">
      <c r="B622" s="21" t="s">
        <v>23</v>
      </c>
      <c r="C622" s="45" t="s">
        <v>480</v>
      </c>
      <c r="D622" s="45" t="s">
        <v>24</v>
      </c>
      <c r="E622" s="22"/>
    </row>
    <row r="623" spans="2:6" ht="60" hidden="1" customHeight="1" x14ac:dyDescent="0.25">
      <c r="B623" s="21" t="s">
        <v>342</v>
      </c>
      <c r="C623" s="45" t="s">
        <v>480</v>
      </c>
      <c r="D623" s="45"/>
      <c r="E623" s="22">
        <f>E624</f>
        <v>0</v>
      </c>
    </row>
    <row r="624" spans="2:6" ht="27.75" hidden="1" customHeight="1" x14ac:dyDescent="0.25">
      <c r="B624" s="21" t="s">
        <v>542</v>
      </c>
      <c r="C624" s="45" t="s">
        <v>480</v>
      </c>
      <c r="D624" s="45" t="s">
        <v>409</v>
      </c>
      <c r="E624" s="22"/>
      <c r="F624" s="32"/>
    </row>
    <row r="625" spans="2:5" ht="19.5" hidden="1" customHeight="1" x14ac:dyDescent="0.25">
      <c r="B625" s="21" t="s">
        <v>25</v>
      </c>
      <c r="C625" s="45" t="s">
        <v>480</v>
      </c>
      <c r="D625" s="45" t="s">
        <v>26</v>
      </c>
      <c r="E625" s="22"/>
    </row>
    <row r="626" spans="2:5" ht="23.25" hidden="1" customHeight="1" x14ac:dyDescent="0.25">
      <c r="B626" s="31" t="s">
        <v>332</v>
      </c>
      <c r="C626" s="14" t="s">
        <v>486</v>
      </c>
      <c r="D626" s="45"/>
      <c r="E626" s="22">
        <f>E627</f>
        <v>0</v>
      </c>
    </row>
    <row r="627" spans="2:5" ht="43.5" hidden="1" customHeight="1" x14ac:dyDescent="0.25">
      <c r="B627" s="31" t="s">
        <v>333</v>
      </c>
      <c r="C627" s="14" t="s">
        <v>487</v>
      </c>
      <c r="D627" s="45"/>
      <c r="E627" s="22">
        <f>E628+E630+E632+E634+E636+E638+E640+E642+E644+E646+E648+E650+E652+E654+E656</f>
        <v>0</v>
      </c>
    </row>
    <row r="628" spans="2:5" ht="43.5" hidden="1" customHeight="1" x14ac:dyDescent="0.25">
      <c r="B628" s="62" t="s">
        <v>489</v>
      </c>
      <c r="C628" s="14" t="s">
        <v>490</v>
      </c>
      <c r="D628" s="45"/>
      <c r="E628" s="46">
        <f>E629</f>
        <v>0</v>
      </c>
    </row>
    <row r="629" spans="2:5" ht="25.5" hidden="1" customHeight="1" x14ac:dyDescent="0.25">
      <c r="B629" s="21" t="s">
        <v>44</v>
      </c>
      <c r="C629" s="14" t="s">
        <v>490</v>
      </c>
      <c r="D629" s="45" t="s">
        <v>36</v>
      </c>
      <c r="E629" s="46"/>
    </row>
    <row r="630" spans="2:5" ht="43.5" hidden="1" customHeight="1" x14ac:dyDescent="0.25">
      <c r="B630" s="27" t="s">
        <v>167</v>
      </c>
      <c r="C630" s="14" t="s">
        <v>488</v>
      </c>
      <c r="D630" s="14"/>
      <c r="E630" s="46">
        <f>E631</f>
        <v>0</v>
      </c>
    </row>
    <row r="631" spans="2:5" ht="59.25" hidden="1" customHeight="1" x14ac:dyDescent="0.25">
      <c r="B631" s="31" t="s">
        <v>23</v>
      </c>
      <c r="C631" s="14" t="s">
        <v>488</v>
      </c>
      <c r="D631" s="14" t="s">
        <v>24</v>
      </c>
      <c r="E631" s="46"/>
    </row>
    <row r="632" spans="2:5" ht="43.5" hidden="1" customHeight="1" x14ac:dyDescent="0.25">
      <c r="B632" s="21" t="s">
        <v>292</v>
      </c>
      <c r="C632" s="45" t="s">
        <v>491</v>
      </c>
      <c r="D632" s="45"/>
      <c r="E632" s="46">
        <f>E633</f>
        <v>0</v>
      </c>
    </row>
    <row r="633" spans="2:5" ht="54" hidden="1" customHeight="1" x14ac:dyDescent="0.25">
      <c r="B633" s="21" t="s">
        <v>23</v>
      </c>
      <c r="C633" s="45" t="s">
        <v>491</v>
      </c>
      <c r="D633" s="45" t="s">
        <v>24</v>
      </c>
      <c r="E633" s="46"/>
    </row>
    <row r="634" spans="2:5" ht="43.5" hidden="1" customHeight="1" x14ac:dyDescent="0.25">
      <c r="B634" s="21" t="s">
        <v>483</v>
      </c>
      <c r="C634" s="45" t="s">
        <v>492</v>
      </c>
      <c r="D634" s="45"/>
      <c r="E634" s="46">
        <f>E635</f>
        <v>0</v>
      </c>
    </row>
    <row r="635" spans="2:5" ht="57.75" hidden="1" customHeight="1" x14ac:dyDescent="0.25">
      <c r="B635" s="21" t="s">
        <v>23</v>
      </c>
      <c r="C635" s="45" t="s">
        <v>492</v>
      </c>
      <c r="D635" s="45" t="s">
        <v>24</v>
      </c>
      <c r="E635" s="46"/>
    </row>
    <row r="636" spans="2:5" ht="43.5" hidden="1" customHeight="1" x14ac:dyDescent="0.25">
      <c r="B636" s="21" t="s">
        <v>168</v>
      </c>
      <c r="C636" s="45" t="s">
        <v>493</v>
      </c>
      <c r="D636" s="45"/>
      <c r="E636" s="46">
        <f>E637</f>
        <v>0</v>
      </c>
    </row>
    <row r="637" spans="2:5" ht="58.5" hidden="1" customHeight="1" x14ac:dyDescent="0.25">
      <c r="B637" s="21" t="s">
        <v>23</v>
      </c>
      <c r="C637" s="45" t="s">
        <v>493</v>
      </c>
      <c r="D637" s="45" t="s">
        <v>24</v>
      </c>
      <c r="E637" s="46"/>
    </row>
    <row r="638" spans="2:5" ht="30.75" hidden="1" customHeight="1" x14ac:dyDescent="0.25">
      <c r="B638" s="13" t="s">
        <v>494</v>
      </c>
      <c r="C638" s="45" t="s">
        <v>495</v>
      </c>
      <c r="D638" s="45"/>
      <c r="E638" s="46">
        <f>E639</f>
        <v>0</v>
      </c>
    </row>
    <row r="639" spans="2:5" ht="30.75" hidden="1" customHeight="1" x14ac:dyDescent="0.25">
      <c r="B639" s="21" t="s">
        <v>173</v>
      </c>
      <c r="C639" s="45" t="s">
        <v>495</v>
      </c>
      <c r="D639" s="45" t="s">
        <v>40</v>
      </c>
      <c r="E639" s="46"/>
    </row>
    <row r="640" spans="2:5" ht="27.75" hidden="1" customHeight="1" x14ac:dyDescent="0.25">
      <c r="B640" s="21" t="s">
        <v>273</v>
      </c>
      <c r="C640" s="14" t="s">
        <v>498</v>
      </c>
      <c r="D640" s="45"/>
      <c r="E640" s="46">
        <f>E641</f>
        <v>0</v>
      </c>
    </row>
    <row r="641" spans="2:5" ht="57.75" hidden="1" customHeight="1" x14ac:dyDescent="0.25">
      <c r="B641" s="21" t="s">
        <v>23</v>
      </c>
      <c r="C641" s="14" t="s">
        <v>498</v>
      </c>
      <c r="D641" s="45" t="s">
        <v>24</v>
      </c>
      <c r="E641" s="46"/>
    </row>
    <row r="642" spans="2:5" ht="27.75" hidden="1" customHeight="1" x14ac:dyDescent="0.25">
      <c r="B642" s="21" t="s">
        <v>406</v>
      </c>
      <c r="C642" s="45" t="s">
        <v>496</v>
      </c>
      <c r="D642" s="45"/>
      <c r="E642" s="46">
        <f>E643</f>
        <v>0</v>
      </c>
    </row>
    <row r="643" spans="2:5" ht="28.5" hidden="1" customHeight="1" x14ac:dyDescent="0.25">
      <c r="B643" s="21" t="s">
        <v>173</v>
      </c>
      <c r="C643" s="45" t="s">
        <v>496</v>
      </c>
      <c r="D643" s="45" t="s">
        <v>40</v>
      </c>
      <c r="E643" s="46"/>
    </row>
    <row r="644" spans="2:5" ht="30" hidden="1" customHeight="1" x14ac:dyDescent="0.25">
      <c r="B644" s="21" t="s">
        <v>437</v>
      </c>
      <c r="C644" s="45" t="s">
        <v>497</v>
      </c>
      <c r="D644" s="45"/>
      <c r="E644" s="46">
        <f>E645</f>
        <v>0</v>
      </c>
    </row>
    <row r="645" spans="2:5" ht="66" hidden="1" customHeight="1" x14ac:dyDescent="0.25">
      <c r="B645" s="21" t="s">
        <v>23</v>
      </c>
      <c r="C645" s="45" t="s">
        <v>497</v>
      </c>
      <c r="D645" s="45" t="s">
        <v>24</v>
      </c>
      <c r="E645" s="46"/>
    </row>
    <row r="646" spans="2:5" ht="58.5" hidden="1" customHeight="1" x14ac:dyDescent="0.25">
      <c r="B646" s="21" t="s">
        <v>286</v>
      </c>
      <c r="C646" s="14" t="s">
        <v>499</v>
      </c>
      <c r="D646" s="14"/>
      <c r="E646" s="46">
        <f>E647</f>
        <v>0</v>
      </c>
    </row>
    <row r="647" spans="2:5" ht="60" hidden="1" customHeight="1" x14ac:dyDescent="0.25">
      <c r="B647" s="31" t="s">
        <v>23</v>
      </c>
      <c r="C647" s="14" t="s">
        <v>499</v>
      </c>
      <c r="D647" s="14" t="s">
        <v>24</v>
      </c>
      <c r="E647" s="46"/>
    </row>
    <row r="648" spans="2:5" ht="43.5" hidden="1" customHeight="1" x14ac:dyDescent="0.25">
      <c r="B648" s="21" t="s">
        <v>420</v>
      </c>
      <c r="C648" s="45" t="s">
        <v>501</v>
      </c>
      <c r="D648" s="45"/>
      <c r="E648" s="46">
        <f>E649</f>
        <v>0</v>
      </c>
    </row>
    <row r="649" spans="2:5" ht="56.25" hidden="1" customHeight="1" x14ac:dyDescent="0.25">
      <c r="B649" s="21" t="s">
        <v>23</v>
      </c>
      <c r="C649" s="45" t="s">
        <v>501</v>
      </c>
      <c r="D649" s="45" t="s">
        <v>24</v>
      </c>
      <c r="E649" s="46"/>
    </row>
    <row r="650" spans="2:5" ht="27" hidden="1" customHeight="1" x14ac:dyDescent="0.25">
      <c r="B650" s="52" t="s">
        <v>250</v>
      </c>
      <c r="C650" s="45" t="s">
        <v>500</v>
      </c>
      <c r="D650" s="45"/>
      <c r="E650" s="46">
        <f>E651</f>
        <v>0</v>
      </c>
    </row>
    <row r="651" spans="2:5" ht="28.5" hidden="1" customHeight="1" x14ac:dyDescent="0.25">
      <c r="B651" s="21" t="s">
        <v>173</v>
      </c>
      <c r="C651" s="45" t="s">
        <v>500</v>
      </c>
      <c r="D651" s="45" t="s">
        <v>40</v>
      </c>
      <c r="E651" s="46"/>
    </row>
    <row r="652" spans="2:5" ht="43.5" hidden="1" customHeight="1" x14ac:dyDescent="0.25">
      <c r="B652" s="21" t="s">
        <v>249</v>
      </c>
      <c r="C652" s="45" t="s">
        <v>502</v>
      </c>
      <c r="D652" s="45"/>
      <c r="E652" s="46">
        <f>E653</f>
        <v>0</v>
      </c>
    </row>
    <row r="653" spans="2:5" ht="61.5" hidden="1" customHeight="1" x14ac:dyDescent="0.25">
      <c r="B653" s="21" t="s">
        <v>23</v>
      </c>
      <c r="C653" s="45" t="s">
        <v>502</v>
      </c>
      <c r="D653" s="45" t="s">
        <v>24</v>
      </c>
      <c r="E653" s="46"/>
    </row>
    <row r="654" spans="2:5" ht="27.75" hidden="1" customHeight="1" x14ac:dyDescent="0.25">
      <c r="B654" s="31" t="s">
        <v>503</v>
      </c>
      <c r="C654" s="14" t="s">
        <v>504</v>
      </c>
      <c r="D654" s="45"/>
      <c r="E654" s="46">
        <f>E655</f>
        <v>0</v>
      </c>
    </row>
    <row r="655" spans="2:5" ht="54.75" hidden="1" customHeight="1" x14ac:dyDescent="0.25">
      <c r="B655" s="31" t="s">
        <v>23</v>
      </c>
      <c r="C655" s="14" t="s">
        <v>504</v>
      </c>
      <c r="D655" s="45" t="s">
        <v>24</v>
      </c>
      <c r="E655" s="46"/>
    </row>
    <row r="656" spans="2:5" ht="81.599999999999994" hidden="1" customHeight="1" x14ac:dyDescent="0.25">
      <c r="B656" s="21" t="s">
        <v>439</v>
      </c>
      <c r="C656" s="45" t="s">
        <v>505</v>
      </c>
      <c r="D656" s="45"/>
      <c r="E656" s="46">
        <f>E657</f>
        <v>0</v>
      </c>
    </row>
    <row r="657" spans="1:7" ht="56.25" hidden="1" customHeight="1" x14ac:dyDescent="0.25">
      <c r="B657" s="21" t="s">
        <v>23</v>
      </c>
      <c r="C657" s="45" t="s">
        <v>505</v>
      </c>
      <c r="D657" s="45" t="s">
        <v>24</v>
      </c>
      <c r="E657" s="46"/>
      <c r="F657" s="51" t="s">
        <v>476</v>
      </c>
    </row>
    <row r="658" spans="1:7" ht="39.75" hidden="1" customHeight="1" x14ac:dyDescent="0.25">
      <c r="B658" s="21" t="s">
        <v>556</v>
      </c>
      <c r="C658" s="45" t="s">
        <v>558</v>
      </c>
      <c r="D658" s="45"/>
      <c r="E658" s="46">
        <f>E659</f>
        <v>0</v>
      </c>
    </row>
    <row r="659" spans="1:7" ht="41.25" hidden="1" customHeight="1" x14ac:dyDescent="0.25">
      <c r="B659" s="21" t="s">
        <v>557</v>
      </c>
      <c r="C659" s="45" t="s">
        <v>559</v>
      </c>
      <c r="D659" s="45"/>
      <c r="E659" s="46">
        <f>E660</f>
        <v>0</v>
      </c>
    </row>
    <row r="660" spans="1:7" ht="23.25" hidden="1" customHeight="1" x14ac:dyDescent="0.25">
      <c r="B660" s="21" t="s">
        <v>25</v>
      </c>
      <c r="C660" s="45" t="s">
        <v>559</v>
      </c>
      <c r="D660" s="45" t="s">
        <v>26</v>
      </c>
      <c r="E660" s="46"/>
      <c r="G660" s="51" t="s">
        <v>476</v>
      </c>
    </row>
    <row r="661" spans="1:7" ht="53.25" hidden="1" customHeight="1" x14ac:dyDescent="0.25">
      <c r="B661" s="21"/>
      <c r="C661" s="45"/>
      <c r="D661" s="45"/>
      <c r="E661" s="22"/>
    </row>
    <row r="662" spans="1:7" s="33" customFormat="1" ht="30" customHeight="1" x14ac:dyDescent="0.25">
      <c r="A662" s="20">
        <v>40</v>
      </c>
      <c r="B662" s="25" t="s">
        <v>276</v>
      </c>
      <c r="C662" s="11" t="s">
        <v>275</v>
      </c>
      <c r="D662" s="11"/>
      <c r="E662" s="12">
        <f>E663+E686</f>
        <v>51436</v>
      </c>
    </row>
    <row r="663" spans="1:7" ht="39.950000000000003" customHeight="1" x14ac:dyDescent="0.25">
      <c r="B663" s="21" t="s">
        <v>331</v>
      </c>
      <c r="C663" s="45" t="s">
        <v>329</v>
      </c>
      <c r="D663" s="45"/>
      <c r="E663" s="46">
        <f>E664+E668+E670+E672+E678+E682+E680+E674+E684</f>
        <v>27943.999999999996</v>
      </c>
    </row>
    <row r="664" spans="1:7" ht="39.950000000000003" customHeight="1" x14ac:dyDescent="0.25">
      <c r="B664" s="21" t="s">
        <v>277</v>
      </c>
      <c r="C664" s="45" t="s">
        <v>480</v>
      </c>
      <c r="D664" s="45"/>
      <c r="E664" s="46">
        <f>E666+E667+E676+E677+E665</f>
        <v>910.1</v>
      </c>
    </row>
    <row r="665" spans="1:7" ht="60" customHeight="1" x14ac:dyDescent="0.25">
      <c r="B665" s="21" t="s">
        <v>23</v>
      </c>
      <c r="C665" s="45" t="s">
        <v>480</v>
      </c>
      <c r="D665" s="45" t="s">
        <v>24</v>
      </c>
      <c r="E665" s="55">
        <v>205.1</v>
      </c>
    </row>
    <row r="666" spans="1:7" ht="44.25" hidden="1" customHeight="1" x14ac:dyDescent="0.25">
      <c r="B666" s="21" t="s">
        <v>56</v>
      </c>
      <c r="C666" s="45" t="s">
        <v>480</v>
      </c>
      <c r="D666" s="45" t="s">
        <v>57</v>
      </c>
      <c r="E666" s="46">
        <f>714.4-714.4</f>
        <v>0</v>
      </c>
    </row>
    <row r="667" spans="1:7" ht="30" customHeight="1" x14ac:dyDescent="0.25">
      <c r="B667" s="31" t="s">
        <v>542</v>
      </c>
      <c r="C667" s="45" t="s">
        <v>480</v>
      </c>
      <c r="D667" s="45" t="s">
        <v>409</v>
      </c>
      <c r="E667" s="46">
        <f>30+500+100+50+25</f>
        <v>705</v>
      </c>
    </row>
    <row r="668" spans="1:7" ht="60" customHeight="1" x14ac:dyDescent="0.25">
      <c r="B668" s="21" t="s">
        <v>773</v>
      </c>
      <c r="C668" s="45" t="s">
        <v>774</v>
      </c>
      <c r="D668" s="45"/>
      <c r="E668" s="46">
        <f>E669</f>
        <v>775.9</v>
      </c>
    </row>
    <row r="669" spans="1:7" ht="39.950000000000003" customHeight="1" x14ac:dyDescent="0.25">
      <c r="B669" s="21" t="s">
        <v>56</v>
      </c>
      <c r="C669" s="45" t="s">
        <v>774</v>
      </c>
      <c r="D669" s="45" t="s">
        <v>57</v>
      </c>
      <c r="E669" s="46">
        <f>714.4+44.7+16.8</f>
        <v>775.9</v>
      </c>
    </row>
    <row r="670" spans="1:7" ht="99.95" customHeight="1" x14ac:dyDescent="0.25">
      <c r="B670" s="47" t="s">
        <v>749</v>
      </c>
      <c r="C670" s="45" t="s">
        <v>750</v>
      </c>
      <c r="D670" s="45"/>
      <c r="E670" s="55">
        <f>E671</f>
        <v>4646.8999999999996</v>
      </c>
    </row>
    <row r="671" spans="1:7" ht="60" customHeight="1" x14ac:dyDescent="0.25">
      <c r="B671" s="47" t="s">
        <v>23</v>
      </c>
      <c r="C671" s="45" t="s">
        <v>750</v>
      </c>
      <c r="D671" s="45" t="s">
        <v>24</v>
      </c>
      <c r="E671" s="55">
        <f>81.6+1014.4+2219.9+132+1199</f>
        <v>4646.8999999999996</v>
      </c>
    </row>
    <row r="672" spans="1:7" ht="150" customHeight="1" x14ac:dyDescent="0.25">
      <c r="B672" s="21" t="s">
        <v>775</v>
      </c>
      <c r="C672" s="45" t="s">
        <v>776</v>
      </c>
      <c r="D672" s="45"/>
      <c r="E672" s="55">
        <f>E673</f>
        <v>4200</v>
      </c>
    </row>
    <row r="673" spans="2:5" ht="39.950000000000003" customHeight="1" x14ac:dyDescent="0.25">
      <c r="B673" s="31" t="s">
        <v>47</v>
      </c>
      <c r="C673" s="45" t="s">
        <v>776</v>
      </c>
      <c r="D673" s="45" t="s">
        <v>37</v>
      </c>
      <c r="E673" s="55">
        <f>5440-1559.1+29.1+290</f>
        <v>4200</v>
      </c>
    </row>
    <row r="674" spans="2:5" ht="80.099999999999994" customHeight="1" x14ac:dyDescent="0.25">
      <c r="B674" s="31" t="s">
        <v>723</v>
      </c>
      <c r="C674" s="45" t="s">
        <v>724</v>
      </c>
      <c r="D674" s="45"/>
      <c r="E674" s="56">
        <f>E675</f>
        <v>15245.3</v>
      </c>
    </row>
    <row r="675" spans="2:5" ht="60" customHeight="1" x14ac:dyDescent="0.25">
      <c r="B675" s="31" t="s">
        <v>23</v>
      </c>
      <c r="C675" s="45" t="s">
        <v>724</v>
      </c>
      <c r="D675" s="45" t="s">
        <v>24</v>
      </c>
      <c r="E675" s="56">
        <f>15374.4-100-29.1</f>
        <v>15245.3</v>
      </c>
    </row>
    <row r="676" spans="2:5" ht="27" hidden="1" customHeight="1" x14ac:dyDescent="0.25">
      <c r="B676" s="31" t="s">
        <v>542</v>
      </c>
      <c r="C676" s="45" t="s">
        <v>480</v>
      </c>
      <c r="D676" s="45" t="s">
        <v>409</v>
      </c>
      <c r="E676" s="46">
        <v>0</v>
      </c>
    </row>
    <row r="677" spans="2:5" ht="27" hidden="1" customHeight="1" x14ac:dyDescent="0.25">
      <c r="B677" s="21" t="s">
        <v>25</v>
      </c>
      <c r="C677" s="45" t="s">
        <v>480</v>
      </c>
      <c r="D677" s="45" t="s">
        <v>26</v>
      </c>
      <c r="E677" s="46">
        <v>0</v>
      </c>
    </row>
    <row r="678" spans="2:5" ht="72.75" hidden="1" customHeight="1" x14ac:dyDescent="0.25">
      <c r="B678" s="21" t="s">
        <v>659</v>
      </c>
      <c r="C678" s="45" t="s">
        <v>660</v>
      </c>
      <c r="D678" s="45"/>
      <c r="E678" s="46">
        <f>E679</f>
        <v>0</v>
      </c>
    </row>
    <row r="679" spans="2:5" ht="84.75" hidden="1" customHeight="1" x14ac:dyDescent="0.25">
      <c r="B679" s="62" t="s">
        <v>291</v>
      </c>
      <c r="C679" s="45" t="s">
        <v>660</v>
      </c>
      <c r="D679" s="45" t="s">
        <v>38</v>
      </c>
      <c r="E679" s="46">
        <v>0</v>
      </c>
    </row>
    <row r="680" spans="2:5" ht="115.5" hidden="1" customHeight="1" x14ac:dyDescent="0.25">
      <c r="B680" s="62" t="s">
        <v>678</v>
      </c>
      <c r="C680" s="45" t="s">
        <v>679</v>
      </c>
      <c r="D680" s="45"/>
      <c r="E680" s="46">
        <f>E681</f>
        <v>0</v>
      </c>
    </row>
    <row r="681" spans="2:5" ht="80.25" hidden="1" customHeight="1" x14ac:dyDescent="0.25">
      <c r="B681" s="62" t="s">
        <v>291</v>
      </c>
      <c r="C681" s="45" t="s">
        <v>679</v>
      </c>
      <c r="D681" s="45" t="s">
        <v>38</v>
      </c>
      <c r="E681" s="46">
        <v>0</v>
      </c>
    </row>
    <row r="682" spans="2:5" ht="48.75" hidden="1" customHeight="1" x14ac:dyDescent="0.25">
      <c r="B682" s="21" t="s">
        <v>668</v>
      </c>
      <c r="C682" s="9" t="s">
        <v>669</v>
      </c>
      <c r="D682" s="45"/>
      <c r="E682" s="46">
        <f>E683</f>
        <v>0</v>
      </c>
    </row>
    <row r="683" spans="2:5" ht="33.75" hidden="1" customHeight="1" x14ac:dyDescent="0.25">
      <c r="B683" s="21" t="s">
        <v>25</v>
      </c>
      <c r="C683" s="9" t="s">
        <v>669</v>
      </c>
      <c r="D683" s="45" t="s">
        <v>26</v>
      </c>
      <c r="E683" s="46">
        <v>0</v>
      </c>
    </row>
    <row r="684" spans="2:5" ht="75" customHeight="1" x14ac:dyDescent="0.25">
      <c r="B684" s="21" t="s">
        <v>777</v>
      </c>
      <c r="C684" s="45" t="s">
        <v>778</v>
      </c>
      <c r="D684" s="45"/>
      <c r="E684" s="55">
        <f>E685</f>
        <v>2165.7999999999997</v>
      </c>
    </row>
    <row r="685" spans="2:5" ht="39.950000000000003" customHeight="1" x14ac:dyDescent="0.25">
      <c r="B685" s="31" t="s">
        <v>47</v>
      </c>
      <c r="C685" s="45" t="s">
        <v>778</v>
      </c>
      <c r="D685" s="45" t="s">
        <v>37</v>
      </c>
      <c r="E685" s="55">
        <f>8044-5846.1-32.1</f>
        <v>2165.7999999999997</v>
      </c>
    </row>
    <row r="686" spans="2:5" ht="30" customHeight="1" x14ac:dyDescent="0.25">
      <c r="B686" s="31" t="s">
        <v>332</v>
      </c>
      <c r="C686" s="14" t="s">
        <v>486</v>
      </c>
      <c r="D686" s="45"/>
      <c r="E686" s="46">
        <f>E687</f>
        <v>23492</v>
      </c>
    </row>
    <row r="687" spans="2:5" ht="39.950000000000003" customHeight="1" x14ac:dyDescent="0.25">
      <c r="B687" s="31" t="s">
        <v>333</v>
      </c>
      <c r="C687" s="14" t="s">
        <v>487</v>
      </c>
      <c r="D687" s="45"/>
      <c r="E687" s="46">
        <f>E688+E690+E692+E694+E696+E698+E700+E702+E706+E708+E710+E712+E714+E716+E718+E720+E722+E724+E726+E728+E730+E732+E734+E739+E741+E743+E745+E747+E749+E751+E753+E755+E757+E759+E761+E763+E704+E737</f>
        <v>23492</v>
      </c>
    </row>
    <row r="688" spans="2:5" ht="39.950000000000003" customHeight="1" x14ac:dyDescent="0.25">
      <c r="B688" s="21" t="s">
        <v>22</v>
      </c>
      <c r="C688" s="45" t="s">
        <v>607</v>
      </c>
      <c r="D688" s="45"/>
      <c r="E688" s="46">
        <f>E689</f>
        <v>82</v>
      </c>
    </row>
    <row r="689" spans="2:5" ht="60" customHeight="1" x14ac:dyDescent="0.25">
      <c r="B689" s="21" t="s">
        <v>23</v>
      </c>
      <c r="C689" s="45" t="s">
        <v>607</v>
      </c>
      <c r="D689" s="45" t="s">
        <v>24</v>
      </c>
      <c r="E689" s="46">
        <v>82</v>
      </c>
    </row>
    <row r="690" spans="2:5" ht="58.5" hidden="1" customHeight="1" x14ac:dyDescent="0.25">
      <c r="B690" s="21" t="s">
        <v>335</v>
      </c>
      <c r="C690" s="45" t="s">
        <v>608</v>
      </c>
      <c r="D690" s="45"/>
      <c r="E690" s="29">
        <f>E691</f>
        <v>0</v>
      </c>
    </row>
    <row r="691" spans="2:5" ht="62.25" hidden="1" customHeight="1" x14ac:dyDescent="0.25">
      <c r="B691" s="21" t="s">
        <v>23</v>
      </c>
      <c r="C691" s="45" t="s">
        <v>608</v>
      </c>
      <c r="D691" s="72">
        <v>240</v>
      </c>
      <c r="E691" s="29">
        <v>0</v>
      </c>
    </row>
    <row r="692" spans="2:5" ht="39.950000000000003" customHeight="1" x14ac:dyDescent="0.25">
      <c r="B692" s="62" t="s">
        <v>489</v>
      </c>
      <c r="C692" s="14" t="s">
        <v>490</v>
      </c>
      <c r="D692" s="45"/>
      <c r="E692" s="55">
        <f>E693</f>
        <v>894.3</v>
      </c>
    </row>
    <row r="693" spans="2:5" ht="30" customHeight="1" x14ac:dyDescent="0.25">
      <c r="B693" s="21" t="s">
        <v>44</v>
      </c>
      <c r="C693" s="14" t="s">
        <v>490</v>
      </c>
      <c r="D693" s="45" t="s">
        <v>36</v>
      </c>
      <c r="E693" s="55">
        <v>894.3</v>
      </c>
    </row>
    <row r="694" spans="2:5" ht="80.099999999999994" customHeight="1" x14ac:dyDescent="0.25">
      <c r="B694" s="31" t="s">
        <v>746</v>
      </c>
      <c r="C694" s="14" t="s">
        <v>747</v>
      </c>
      <c r="D694" s="45"/>
      <c r="E694" s="46">
        <f>E695</f>
        <v>496.8</v>
      </c>
    </row>
    <row r="695" spans="2:5" ht="60" customHeight="1" x14ac:dyDescent="0.25">
      <c r="B695" s="31" t="s">
        <v>23</v>
      </c>
      <c r="C695" s="14" t="s">
        <v>747</v>
      </c>
      <c r="D695" s="14" t="s">
        <v>24</v>
      </c>
      <c r="E695" s="46">
        <v>496.8</v>
      </c>
    </row>
    <row r="696" spans="2:5" ht="39.950000000000003" customHeight="1" x14ac:dyDescent="0.25">
      <c r="B696" s="27" t="s">
        <v>167</v>
      </c>
      <c r="C696" s="45" t="s">
        <v>488</v>
      </c>
      <c r="D696" s="51"/>
      <c r="E696" s="29">
        <f>E697</f>
        <v>68.900000000000006</v>
      </c>
    </row>
    <row r="697" spans="2:5" ht="60" customHeight="1" x14ac:dyDescent="0.25">
      <c r="B697" s="21" t="s">
        <v>23</v>
      </c>
      <c r="C697" s="45" t="s">
        <v>488</v>
      </c>
      <c r="D697" s="72">
        <v>240</v>
      </c>
      <c r="E697" s="46">
        <f>64.9+4</f>
        <v>68.900000000000006</v>
      </c>
    </row>
    <row r="698" spans="2:5" ht="39.950000000000003" customHeight="1" x14ac:dyDescent="0.25">
      <c r="B698" s="27" t="s">
        <v>202</v>
      </c>
      <c r="C698" s="14" t="s">
        <v>748</v>
      </c>
      <c r="D698" s="14"/>
      <c r="E698" s="55">
        <f>E699</f>
        <v>48.4</v>
      </c>
    </row>
    <row r="699" spans="2:5" ht="60" customHeight="1" x14ac:dyDescent="0.25">
      <c r="B699" s="31" t="s">
        <v>23</v>
      </c>
      <c r="C699" s="14" t="s">
        <v>748</v>
      </c>
      <c r="D699" s="14" t="s">
        <v>24</v>
      </c>
      <c r="E699" s="55">
        <v>48.4</v>
      </c>
    </row>
    <row r="700" spans="2:5" ht="30" hidden="1" customHeight="1" x14ac:dyDescent="0.25">
      <c r="B700" s="21" t="s">
        <v>265</v>
      </c>
      <c r="C700" s="9" t="s">
        <v>611</v>
      </c>
      <c r="D700" s="45"/>
      <c r="E700" s="46">
        <f>E701</f>
        <v>0</v>
      </c>
    </row>
    <row r="701" spans="2:5" ht="80.099999999999994" hidden="1" customHeight="1" x14ac:dyDescent="0.25">
      <c r="B701" s="62" t="s">
        <v>610</v>
      </c>
      <c r="C701" s="9" t="s">
        <v>611</v>
      </c>
      <c r="D701" s="45" t="s">
        <v>38</v>
      </c>
      <c r="E701" s="46">
        <f>1.6-1.6</f>
        <v>0</v>
      </c>
    </row>
    <row r="702" spans="2:5" ht="39.75" hidden="1" customHeight="1" x14ac:dyDescent="0.25">
      <c r="B702" s="21" t="s">
        <v>467</v>
      </c>
      <c r="C702" s="45" t="s">
        <v>612</v>
      </c>
      <c r="D702" s="45"/>
      <c r="E702" s="46">
        <f>E703</f>
        <v>0</v>
      </c>
    </row>
    <row r="703" spans="2:5" ht="29.25" hidden="1" customHeight="1" x14ac:dyDescent="0.25">
      <c r="B703" s="21" t="s">
        <v>173</v>
      </c>
      <c r="C703" s="45" t="s">
        <v>612</v>
      </c>
      <c r="D703" s="45" t="s">
        <v>40</v>
      </c>
      <c r="E703" s="46">
        <v>0</v>
      </c>
    </row>
    <row r="704" spans="2:5" ht="49.5" hidden="1" customHeight="1" x14ac:dyDescent="0.25">
      <c r="B704" s="21" t="s">
        <v>292</v>
      </c>
      <c r="C704" s="45" t="s">
        <v>491</v>
      </c>
      <c r="D704" s="45"/>
      <c r="E704" s="46">
        <f>E705</f>
        <v>0</v>
      </c>
    </row>
    <row r="705" spans="2:5" ht="55.5" hidden="1" customHeight="1" x14ac:dyDescent="0.25">
      <c r="B705" s="21" t="s">
        <v>23</v>
      </c>
      <c r="C705" s="45" t="s">
        <v>491</v>
      </c>
      <c r="D705" s="45" t="s">
        <v>24</v>
      </c>
      <c r="E705" s="46">
        <v>0</v>
      </c>
    </row>
    <row r="706" spans="2:5" ht="78.75" hidden="1" customHeight="1" x14ac:dyDescent="0.25">
      <c r="B706" s="21" t="s">
        <v>511</v>
      </c>
      <c r="C706" s="45" t="s">
        <v>613</v>
      </c>
      <c r="D706" s="45"/>
      <c r="E706" s="46">
        <f>E707</f>
        <v>0</v>
      </c>
    </row>
    <row r="707" spans="2:5" ht="22.5" hidden="1" customHeight="1" x14ac:dyDescent="0.25">
      <c r="B707" s="21" t="s">
        <v>173</v>
      </c>
      <c r="C707" s="45" t="s">
        <v>613</v>
      </c>
      <c r="D707" s="45" t="s">
        <v>40</v>
      </c>
      <c r="E707" s="46">
        <v>0</v>
      </c>
    </row>
    <row r="708" spans="2:5" ht="30" customHeight="1" x14ac:dyDescent="0.25">
      <c r="B708" s="21" t="s">
        <v>433</v>
      </c>
      <c r="C708" s="45" t="s">
        <v>614</v>
      </c>
      <c r="D708" s="45"/>
      <c r="E708" s="46">
        <f>E709</f>
        <v>1144.9000000000001</v>
      </c>
    </row>
    <row r="709" spans="2:5" ht="30" customHeight="1" x14ac:dyDescent="0.25">
      <c r="B709" s="21" t="s">
        <v>173</v>
      </c>
      <c r="C709" s="45" t="s">
        <v>614</v>
      </c>
      <c r="D709" s="45" t="s">
        <v>40</v>
      </c>
      <c r="E709" s="55">
        <v>1144.9000000000001</v>
      </c>
    </row>
    <row r="710" spans="2:5" ht="39.950000000000003" customHeight="1" x14ac:dyDescent="0.25">
      <c r="B710" s="21" t="s">
        <v>168</v>
      </c>
      <c r="C710" s="45" t="s">
        <v>493</v>
      </c>
      <c r="D710" s="45"/>
      <c r="E710" s="46">
        <f>E711</f>
        <v>203.2</v>
      </c>
    </row>
    <row r="711" spans="2:5" ht="60" customHeight="1" x14ac:dyDescent="0.25">
      <c r="B711" s="21" t="s">
        <v>23</v>
      </c>
      <c r="C711" s="45" t="s">
        <v>493</v>
      </c>
      <c r="D711" s="45" t="s">
        <v>24</v>
      </c>
      <c r="E711" s="55">
        <f>526-322.8</f>
        <v>203.2</v>
      </c>
    </row>
    <row r="712" spans="2:5" ht="63" hidden="1" customHeight="1" x14ac:dyDescent="0.25">
      <c r="B712" s="21" t="s">
        <v>221</v>
      </c>
      <c r="C712" s="45" t="s">
        <v>618</v>
      </c>
      <c r="D712" s="45"/>
      <c r="E712" s="46">
        <f>E713</f>
        <v>0</v>
      </c>
    </row>
    <row r="713" spans="2:5" ht="57.75" hidden="1" customHeight="1" x14ac:dyDescent="0.25">
      <c r="B713" s="21" t="s">
        <v>23</v>
      </c>
      <c r="C713" s="45" t="s">
        <v>618</v>
      </c>
      <c r="D713" s="45" t="s">
        <v>24</v>
      </c>
      <c r="E713" s="46">
        <v>0</v>
      </c>
    </row>
    <row r="714" spans="2:5" ht="39.950000000000003" customHeight="1" x14ac:dyDescent="0.25">
      <c r="B714" s="21" t="s">
        <v>277</v>
      </c>
      <c r="C714" s="45" t="s">
        <v>752</v>
      </c>
      <c r="D714" s="45"/>
      <c r="E714" s="46">
        <f>E715</f>
        <v>15.8</v>
      </c>
    </row>
    <row r="715" spans="2:5" ht="60" customHeight="1" x14ac:dyDescent="0.25">
      <c r="B715" s="21" t="s">
        <v>23</v>
      </c>
      <c r="C715" s="45" t="s">
        <v>752</v>
      </c>
      <c r="D715" s="45" t="s">
        <v>24</v>
      </c>
      <c r="E715" s="46">
        <v>15.8</v>
      </c>
    </row>
    <row r="716" spans="2:5" ht="42.75" hidden="1" customHeight="1" x14ac:dyDescent="0.25">
      <c r="B716" s="21" t="s">
        <v>234</v>
      </c>
      <c r="C716" s="45" t="s">
        <v>621</v>
      </c>
      <c r="D716" s="45"/>
      <c r="E716" s="46">
        <f>E717</f>
        <v>0</v>
      </c>
    </row>
    <row r="717" spans="2:5" ht="57.75" hidden="1" customHeight="1" x14ac:dyDescent="0.25">
      <c r="B717" s="21" t="s">
        <v>23</v>
      </c>
      <c r="C717" s="45" t="s">
        <v>621</v>
      </c>
      <c r="D717" s="45" t="s">
        <v>24</v>
      </c>
      <c r="E717" s="46">
        <v>0</v>
      </c>
    </row>
    <row r="718" spans="2:5" ht="39.950000000000003" customHeight="1" x14ac:dyDescent="0.25">
      <c r="B718" s="21" t="s">
        <v>271</v>
      </c>
      <c r="C718" s="45" t="s">
        <v>622</v>
      </c>
      <c r="D718" s="45"/>
      <c r="E718" s="46">
        <f>E719</f>
        <v>135.30000000000001</v>
      </c>
    </row>
    <row r="719" spans="2:5" ht="60" customHeight="1" x14ac:dyDescent="0.25">
      <c r="B719" s="21" t="s">
        <v>23</v>
      </c>
      <c r="C719" s="45" t="s">
        <v>622</v>
      </c>
      <c r="D719" s="45" t="s">
        <v>24</v>
      </c>
      <c r="E719" s="46">
        <v>135.30000000000001</v>
      </c>
    </row>
    <row r="720" spans="2:5" ht="39.950000000000003" customHeight="1" x14ac:dyDescent="0.25">
      <c r="B720" s="21" t="s">
        <v>382</v>
      </c>
      <c r="C720" s="45" t="s">
        <v>772</v>
      </c>
      <c r="D720" s="45"/>
      <c r="E720" s="55">
        <f>E721</f>
        <v>300</v>
      </c>
    </row>
    <row r="721" spans="2:5" ht="60" customHeight="1" x14ac:dyDescent="0.25">
      <c r="B721" s="21" t="s">
        <v>23</v>
      </c>
      <c r="C721" s="45" t="s">
        <v>772</v>
      </c>
      <c r="D721" s="45" t="s">
        <v>24</v>
      </c>
      <c r="E721" s="55">
        <v>300</v>
      </c>
    </row>
    <row r="722" spans="2:5" ht="39.950000000000003" customHeight="1" x14ac:dyDescent="0.25">
      <c r="B722" s="62" t="s">
        <v>340</v>
      </c>
      <c r="C722" s="45" t="s">
        <v>759</v>
      </c>
      <c r="D722" s="45"/>
      <c r="E722" s="55">
        <f>E723</f>
        <v>18.399999999999999</v>
      </c>
    </row>
    <row r="723" spans="2:5" ht="60" customHeight="1" x14ac:dyDescent="0.25">
      <c r="B723" s="31" t="s">
        <v>23</v>
      </c>
      <c r="C723" s="45" t="s">
        <v>759</v>
      </c>
      <c r="D723" s="45" t="s">
        <v>24</v>
      </c>
      <c r="E723" s="46">
        <v>18.399999999999999</v>
      </c>
    </row>
    <row r="724" spans="2:5" ht="60" hidden="1" customHeight="1" x14ac:dyDescent="0.25">
      <c r="B724" s="21" t="s">
        <v>765</v>
      </c>
      <c r="C724" s="45" t="s">
        <v>766</v>
      </c>
      <c r="D724" s="45"/>
      <c r="E724" s="55">
        <f>E725</f>
        <v>0</v>
      </c>
    </row>
    <row r="725" spans="2:5" ht="30" hidden="1" customHeight="1" x14ac:dyDescent="0.25">
      <c r="B725" s="21" t="s">
        <v>173</v>
      </c>
      <c r="C725" s="45" t="s">
        <v>766</v>
      </c>
      <c r="D725" s="45" t="s">
        <v>40</v>
      </c>
      <c r="E725" s="55">
        <f>395.6-395.6</f>
        <v>0</v>
      </c>
    </row>
    <row r="726" spans="2:5" ht="47.25" hidden="1" customHeight="1" x14ac:dyDescent="0.25">
      <c r="B726" s="63" t="s">
        <v>391</v>
      </c>
      <c r="C726" s="9" t="s">
        <v>623</v>
      </c>
      <c r="D726" s="45"/>
      <c r="E726" s="46">
        <f>E727</f>
        <v>0</v>
      </c>
    </row>
    <row r="727" spans="2:5" ht="57.75" hidden="1" customHeight="1" x14ac:dyDescent="0.25">
      <c r="B727" s="31" t="s">
        <v>23</v>
      </c>
      <c r="C727" s="9" t="s">
        <v>623</v>
      </c>
      <c r="D727" s="45" t="s">
        <v>24</v>
      </c>
      <c r="E727" s="46">
        <v>0</v>
      </c>
    </row>
    <row r="728" spans="2:5" ht="30" customHeight="1" x14ac:dyDescent="0.25">
      <c r="B728" s="21" t="s">
        <v>367</v>
      </c>
      <c r="C728" s="45" t="s">
        <v>769</v>
      </c>
      <c r="D728" s="45"/>
      <c r="E728" s="55">
        <f>E729</f>
        <v>446.7</v>
      </c>
    </row>
    <row r="729" spans="2:5" ht="60" customHeight="1" x14ac:dyDescent="0.25">
      <c r="B729" s="21" t="s">
        <v>23</v>
      </c>
      <c r="C729" s="45" t="s">
        <v>769</v>
      </c>
      <c r="D729" s="45" t="s">
        <v>24</v>
      </c>
      <c r="E729" s="55">
        <v>446.7</v>
      </c>
    </row>
    <row r="730" spans="2:5" ht="24.75" hidden="1" customHeight="1" x14ac:dyDescent="0.25">
      <c r="B730" s="21" t="s">
        <v>437</v>
      </c>
      <c r="C730" s="45" t="s">
        <v>497</v>
      </c>
      <c r="D730" s="45"/>
      <c r="E730" s="46">
        <f>E731</f>
        <v>0</v>
      </c>
    </row>
    <row r="731" spans="2:5" ht="57.75" hidden="1" customHeight="1" x14ac:dyDescent="0.25">
      <c r="B731" s="21" t="s">
        <v>23</v>
      </c>
      <c r="C731" s="45" t="s">
        <v>497</v>
      </c>
      <c r="D731" s="45" t="s">
        <v>24</v>
      </c>
      <c r="E731" s="46"/>
    </row>
    <row r="732" spans="2:5" ht="30" customHeight="1" x14ac:dyDescent="0.25">
      <c r="B732" s="21" t="s">
        <v>536</v>
      </c>
      <c r="C732" s="45" t="s">
        <v>768</v>
      </c>
      <c r="D732" s="45"/>
      <c r="E732" s="55">
        <f>E733</f>
        <v>595.70000000000005</v>
      </c>
    </row>
    <row r="733" spans="2:5" ht="60" customHeight="1" x14ac:dyDescent="0.25">
      <c r="B733" s="21" t="s">
        <v>23</v>
      </c>
      <c r="C733" s="45" t="s">
        <v>768</v>
      </c>
      <c r="D733" s="45" t="s">
        <v>24</v>
      </c>
      <c r="E733" s="55">
        <v>595.70000000000005</v>
      </c>
    </row>
    <row r="734" spans="2:5" ht="60" customHeight="1" x14ac:dyDescent="0.25">
      <c r="B734" s="21" t="s">
        <v>702</v>
      </c>
      <c r="C734" s="45" t="s">
        <v>499</v>
      </c>
      <c r="D734" s="51"/>
      <c r="E734" s="29">
        <f>E735+E736</f>
        <v>50.499999999999993</v>
      </c>
    </row>
    <row r="735" spans="2:5" ht="60" customHeight="1" x14ac:dyDescent="0.25">
      <c r="B735" s="21" t="s">
        <v>23</v>
      </c>
      <c r="C735" s="45" t="s">
        <v>499</v>
      </c>
      <c r="D735" s="72">
        <v>240</v>
      </c>
      <c r="E735" s="46">
        <f>25.2+25.4-2.2</f>
        <v>48.399999999999991</v>
      </c>
    </row>
    <row r="736" spans="2:5" ht="30" customHeight="1" x14ac:dyDescent="0.25">
      <c r="B736" s="68" t="s">
        <v>173</v>
      </c>
      <c r="C736" s="14" t="s">
        <v>499</v>
      </c>
      <c r="D736" s="72">
        <v>410</v>
      </c>
      <c r="E736" s="57">
        <v>2.1</v>
      </c>
    </row>
    <row r="737" spans="2:5" ht="39.950000000000003" customHeight="1" x14ac:dyDescent="0.25">
      <c r="B737" s="21" t="s">
        <v>420</v>
      </c>
      <c r="C737" s="14" t="s">
        <v>501</v>
      </c>
      <c r="D737" s="45"/>
      <c r="E737" s="46">
        <f>E738</f>
        <v>8467.9999999999982</v>
      </c>
    </row>
    <row r="738" spans="2:5" ht="60" customHeight="1" x14ac:dyDescent="0.25">
      <c r="B738" s="21" t="s">
        <v>23</v>
      </c>
      <c r="C738" s="45" t="s">
        <v>501</v>
      </c>
      <c r="D738" s="45" t="s">
        <v>24</v>
      </c>
      <c r="E738" s="46">
        <f>3528.5+7252.4-18.6-18.7-2275.6</f>
        <v>8467.9999999999982</v>
      </c>
    </row>
    <row r="739" spans="2:5" ht="39.950000000000003" customHeight="1" x14ac:dyDescent="0.25">
      <c r="B739" s="21" t="s">
        <v>753</v>
      </c>
      <c r="C739" s="14" t="s">
        <v>754</v>
      </c>
      <c r="D739" s="45"/>
      <c r="E739" s="55">
        <f>E740</f>
        <v>1818</v>
      </c>
    </row>
    <row r="740" spans="2:5" ht="30" customHeight="1" x14ac:dyDescent="0.25">
      <c r="B740" s="21" t="s">
        <v>173</v>
      </c>
      <c r="C740" s="14" t="s">
        <v>754</v>
      </c>
      <c r="D740" s="45" t="s">
        <v>40</v>
      </c>
      <c r="E740" s="55">
        <v>1818</v>
      </c>
    </row>
    <row r="741" spans="2:5" ht="30" customHeight="1" x14ac:dyDescent="0.25">
      <c r="B741" s="21" t="s">
        <v>431</v>
      </c>
      <c r="C741" s="45" t="s">
        <v>615</v>
      </c>
      <c r="D741" s="45"/>
      <c r="E741" s="46">
        <f>E742</f>
        <v>1148</v>
      </c>
    </row>
    <row r="742" spans="2:5" ht="30" customHeight="1" x14ac:dyDescent="0.25">
      <c r="B742" s="21" t="s">
        <v>173</v>
      </c>
      <c r="C742" s="45" t="s">
        <v>615</v>
      </c>
      <c r="D742" s="45" t="s">
        <v>40</v>
      </c>
      <c r="E742" s="55">
        <v>1148</v>
      </c>
    </row>
    <row r="743" spans="2:5" ht="28.5" hidden="1" customHeight="1" x14ac:dyDescent="0.25">
      <c r="B743" s="21" t="s">
        <v>226</v>
      </c>
      <c r="C743" s="45" t="s">
        <v>619</v>
      </c>
      <c r="D743" s="45"/>
      <c r="E743" s="46">
        <f>E744</f>
        <v>0</v>
      </c>
    </row>
    <row r="744" spans="2:5" ht="57.75" hidden="1" customHeight="1" x14ac:dyDescent="0.25">
      <c r="B744" s="21" t="s">
        <v>23</v>
      </c>
      <c r="C744" s="45" t="s">
        <v>619</v>
      </c>
      <c r="D744" s="45" t="s">
        <v>24</v>
      </c>
      <c r="E744" s="46">
        <v>0</v>
      </c>
    </row>
    <row r="745" spans="2:5" ht="150" customHeight="1" x14ac:dyDescent="0.25">
      <c r="B745" s="21" t="s">
        <v>663</v>
      </c>
      <c r="C745" s="45" t="s">
        <v>770</v>
      </c>
      <c r="D745" s="45"/>
      <c r="E745" s="55">
        <f>E746</f>
        <v>64.900000000000006</v>
      </c>
    </row>
    <row r="746" spans="2:5" ht="30" customHeight="1" x14ac:dyDescent="0.25">
      <c r="B746" s="21" t="s">
        <v>173</v>
      </c>
      <c r="C746" s="45" t="s">
        <v>770</v>
      </c>
      <c r="D746" s="45" t="s">
        <v>40</v>
      </c>
      <c r="E746" s="55">
        <v>64.900000000000006</v>
      </c>
    </row>
    <row r="747" spans="2:5" ht="40.5" hidden="1" customHeight="1" x14ac:dyDescent="0.25">
      <c r="B747" s="21" t="s">
        <v>454</v>
      </c>
      <c r="C747" s="45" t="s">
        <v>609</v>
      </c>
      <c r="D747" s="45"/>
      <c r="E747" s="46">
        <f>E748</f>
        <v>0</v>
      </c>
    </row>
    <row r="748" spans="2:5" ht="57.75" hidden="1" customHeight="1" x14ac:dyDescent="0.25">
      <c r="B748" s="21" t="s">
        <v>23</v>
      </c>
      <c r="C748" s="45" t="s">
        <v>609</v>
      </c>
      <c r="D748" s="45" t="s">
        <v>24</v>
      </c>
      <c r="E748" s="46">
        <v>0</v>
      </c>
    </row>
    <row r="749" spans="2:5" ht="80.099999999999994" customHeight="1" x14ac:dyDescent="0.25">
      <c r="B749" s="21" t="s">
        <v>710</v>
      </c>
      <c r="C749" s="45" t="s">
        <v>755</v>
      </c>
      <c r="D749" s="45"/>
      <c r="E749" s="55">
        <f>E750</f>
        <v>461.1</v>
      </c>
    </row>
    <row r="750" spans="2:5" ht="60" customHeight="1" x14ac:dyDescent="0.25">
      <c r="B750" s="21" t="s">
        <v>23</v>
      </c>
      <c r="C750" s="45" t="s">
        <v>755</v>
      </c>
      <c r="D750" s="45" t="s">
        <v>24</v>
      </c>
      <c r="E750" s="55">
        <v>461.1</v>
      </c>
    </row>
    <row r="751" spans="2:5" ht="60" customHeight="1" x14ac:dyDescent="0.25">
      <c r="B751" s="21" t="s">
        <v>428</v>
      </c>
      <c r="C751" s="45" t="s">
        <v>760</v>
      </c>
      <c r="D751" s="45"/>
      <c r="E751" s="55">
        <f>E752</f>
        <v>10.4</v>
      </c>
    </row>
    <row r="752" spans="2:5" ht="60" customHeight="1" x14ac:dyDescent="0.25">
      <c r="B752" s="31" t="s">
        <v>23</v>
      </c>
      <c r="C752" s="45" t="s">
        <v>760</v>
      </c>
      <c r="D752" s="45" t="s">
        <v>24</v>
      </c>
      <c r="E752" s="46">
        <v>10.4</v>
      </c>
    </row>
    <row r="753" spans="2:7" ht="80.099999999999994" customHeight="1" x14ac:dyDescent="0.25">
      <c r="B753" s="21" t="s">
        <v>576</v>
      </c>
      <c r="C753" s="45" t="s">
        <v>616</v>
      </c>
      <c r="D753" s="45"/>
      <c r="E753" s="46">
        <f>E754</f>
        <v>576.79999999999995</v>
      </c>
    </row>
    <row r="754" spans="2:7" ht="60" customHeight="1" x14ac:dyDescent="0.25">
      <c r="B754" s="21" t="s">
        <v>23</v>
      </c>
      <c r="C754" s="45" t="s">
        <v>616</v>
      </c>
      <c r="D754" s="45" t="s">
        <v>24</v>
      </c>
      <c r="E754" s="55">
        <v>576.79999999999995</v>
      </c>
    </row>
    <row r="755" spans="2:7" ht="30" customHeight="1" x14ac:dyDescent="0.25">
      <c r="B755" s="21" t="s">
        <v>283</v>
      </c>
      <c r="C755" s="45" t="s">
        <v>771</v>
      </c>
      <c r="D755" s="45"/>
      <c r="E755" s="55">
        <f>E756</f>
        <v>4579.1000000000004</v>
      </c>
    </row>
    <row r="756" spans="2:7" ht="60" customHeight="1" x14ac:dyDescent="0.25">
      <c r="B756" s="21" t="s">
        <v>23</v>
      </c>
      <c r="C756" s="45" t="s">
        <v>771</v>
      </c>
      <c r="D756" s="45" t="s">
        <v>24</v>
      </c>
      <c r="E756" s="55">
        <f>4580-0.9</f>
        <v>4579.1000000000004</v>
      </c>
    </row>
    <row r="757" spans="2:7" ht="99.95" customHeight="1" x14ac:dyDescent="0.25">
      <c r="B757" s="47" t="s">
        <v>749</v>
      </c>
      <c r="C757" s="45" t="s">
        <v>751</v>
      </c>
      <c r="D757" s="45"/>
      <c r="E757" s="55">
        <f>E758</f>
        <v>80</v>
      </c>
    </row>
    <row r="758" spans="2:7" ht="60" customHeight="1" x14ac:dyDescent="0.25">
      <c r="B758" s="47" t="s">
        <v>23</v>
      </c>
      <c r="C758" s="45" t="s">
        <v>751</v>
      </c>
      <c r="D758" s="45" t="s">
        <v>24</v>
      </c>
      <c r="E758" s="55">
        <f>1988.8-792.8-1116</f>
        <v>80</v>
      </c>
    </row>
    <row r="759" spans="2:7" ht="80.099999999999994" customHeight="1" x14ac:dyDescent="0.25">
      <c r="B759" s="21" t="s">
        <v>617</v>
      </c>
      <c r="C759" s="45" t="s">
        <v>505</v>
      </c>
      <c r="D759" s="45"/>
      <c r="E759" s="46">
        <f>E760</f>
        <v>32.099999999999994</v>
      </c>
    </row>
    <row r="760" spans="2:7" ht="60" customHeight="1" x14ac:dyDescent="0.25">
      <c r="B760" s="21" t="s">
        <v>23</v>
      </c>
      <c r="C760" s="45" t="s">
        <v>505</v>
      </c>
      <c r="D760" s="45" t="s">
        <v>24</v>
      </c>
      <c r="E760" s="55">
        <f>1+31.3-0.2</f>
        <v>32.099999999999994</v>
      </c>
    </row>
    <row r="761" spans="2:7" ht="30" customHeight="1" x14ac:dyDescent="0.25">
      <c r="B761" s="21" t="s">
        <v>601</v>
      </c>
      <c r="C761" s="45" t="s">
        <v>767</v>
      </c>
      <c r="D761" s="45"/>
      <c r="E761" s="55">
        <f>E762</f>
        <v>1692</v>
      </c>
    </row>
    <row r="762" spans="2:7" ht="30" customHeight="1" x14ac:dyDescent="0.25">
      <c r="B762" s="21" t="s">
        <v>173</v>
      </c>
      <c r="C762" s="45" t="s">
        <v>767</v>
      </c>
      <c r="D762" s="45" t="s">
        <v>40</v>
      </c>
      <c r="E762" s="55">
        <v>1692</v>
      </c>
    </row>
    <row r="763" spans="2:7" ht="30" customHeight="1" x14ac:dyDescent="0.25">
      <c r="B763" s="21" t="s">
        <v>540</v>
      </c>
      <c r="C763" s="45" t="s">
        <v>620</v>
      </c>
      <c r="D763" s="45"/>
      <c r="E763" s="46">
        <f>E764</f>
        <v>60.7</v>
      </c>
    </row>
    <row r="764" spans="2:7" ht="30" customHeight="1" x14ac:dyDescent="0.25">
      <c r="B764" s="21" t="s">
        <v>173</v>
      </c>
      <c r="C764" s="45" t="s">
        <v>620</v>
      </c>
      <c r="D764" s="45" t="s">
        <v>40</v>
      </c>
      <c r="E764" s="55">
        <v>60.7</v>
      </c>
      <c r="G764" s="51" t="s">
        <v>476</v>
      </c>
    </row>
    <row r="765" spans="2:7" ht="23.25" customHeight="1" x14ac:dyDescent="0.25">
      <c r="B765" s="21"/>
      <c r="C765" s="45"/>
      <c r="D765" s="45"/>
      <c r="E765" s="22"/>
    </row>
    <row r="766" spans="2:7" ht="11.25" customHeight="1" x14ac:dyDescent="0.25">
      <c r="B766" s="21"/>
      <c r="C766" s="45"/>
      <c r="D766" s="45"/>
      <c r="E766" s="22"/>
    </row>
    <row r="767" spans="2:7" ht="18" customHeight="1" x14ac:dyDescent="0.25">
      <c r="B767" s="58" t="s">
        <v>789</v>
      </c>
      <c r="C767" s="42"/>
      <c r="D767" s="43"/>
    </row>
    <row r="768" spans="2:7" ht="18" customHeight="1" x14ac:dyDescent="0.25">
      <c r="B768" s="58" t="s">
        <v>0</v>
      </c>
      <c r="C768" s="42"/>
      <c r="D768" s="43"/>
    </row>
    <row r="769" spans="2:5" ht="18" customHeight="1" x14ac:dyDescent="0.25">
      <c r="B769" s="58" t="s">
        <v>52</v>
      </c>
      <c r="C769" s="34"/>
      <c r="E769" s="44" t="s">
        <v>296</v>
      </c>
    </row>
  </sheetData>
  <mergeCells count="15">
    <mergeCell ref="B17:E19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:E1"/>
    <mergeCell ref="C2:E2"/>
    <mergeCell ref="C3:E3"/>
    <mergeCell ref="C4:E4"/>
    <mergeCell ref="C5:E5"/>
  </mergeCells>
  <pageMargins left="1.1811023622047245" right="0.39370078740157483" top="0.78740157480314965" bottom="0.78740157480314965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Лист2 (2)</vt:lpstr>
      <vt:lpstr>22.05.2018 (2)</vt:lpstr>
      <vt:lpstr>'22.05.2018 (2)'!Область_печати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Nastya</cp:lastModifiedBy>
  <cp:lastPrinted>2022-05-23T07:06:24Z</cp:lastPrinted>
  <dcterms:created xsi:type="dcterms:W3CDTF">2014-04-17T11:26:13Z</dcterms:created>
  <dcterms:modified xsi:type="dcterms:W3CDTF">2022-06-20T06:28:07Z</dcterms:modified>
</cp:coreProperties>
</file>