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Техник\Desktop\"/>
    </mc:Choice>
  </mc:AlternateContent>
  <bookViews>
    <workbookView xWindow="0" yWindow="0" windowWidth="19440" windowHeight="121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K9" i="1"/>
  <c r="S9" i="1"/>
  <c r="R9" i="1"/>
  <c r="P9" i="1"/>
  <c r="V9" i="1"/>
  <c r="N9" i="1"/>
  <c r="W9" i="1" l="1"/>
  <c r="X9" i="1" s="1"/>
  <c r="Y9" i="1" s="1"/>
  <c r="K16" i="1"/>
  <c r="R16" i="1" l="1"/>
  <c r="P16" i="1"/>
  <c r="L16" i="1"/>
  <c r="N16" i="1"/>
  <c r="M16" i="1"/>
  <c r="U16" i="1"/>
  <c r="U15" i="1"/>
  <c r="U14" i="1"/>
  <c r="R15" i="1"/>
  <c r="R14" i="1"/>
  <c r="P15" i="1"/>
  <c r="N15" i="1"/>
  <c r="M15" i="1"/>
  <c r="L15" i="1"/>
  <c r="N14" i="1"/>
  <c r="M14" i="1"/>
  <c r="V13" i="1"/>
  <c r="U13" i="1"/>
  <c r="S13" i="1"/>
  <c r="R13" i="1"/>
  <c r="P13" i="1"/>
  <c r="N13" i="1"/>
  <c r="M13" i="1"/>
  <c r="M12" i="1"/>
  <c r="L13" i="1"/>
  <c r="K13" i="1"/>
  <c r="U11" i="1"/>
  <c r="V10" i="1"/>
  <c r="V11" i="1"/>
  <c r="V12" i="1"/>
  <c r="V14" i="1"/>
  <c r="V15" i="1"/>
  <c r="V16" i="1"/>
  <c r="V8" i="1"/>
  <c r="U10" i="1"/>
  <c r="S10" i="1"/>
  <c r="S11" i="1"/>
  <c r="S12" i="1"/>
  <c r="S14" i="1"/>
  <c r="S15" i="1"/>
  <c r="S16" i="1"/>
  <c r="S8" i="1"/>
  <c r="R11" i="1"/>
  <c r="R10" i="1"/>
  <c r="P11" i="1"/>
  <c r="P10" i="1"/>
  <c r="N11" i="1"/>
  <c r="W8" i="1"/>
  <c r="L11" i="1"/>
  <c r="K11" i="1"/>
  <c r="K15" i="1"/>
  <c r="W15" i="1" s="1"/>
  <c r="K14" i="1"/>
  <c r="K12" i="1"/>
  <c r="K10" i="1"/>
  <c r="W16" i="1" l="1"/>
  <c r="W12" i="1"/>
  <c r="W10" i="1"/>
  <c r="W14" i="1"/>
  <c r="X14" i="1" s="1"/>
  <c r="W11" i="1"/>
  <c r="W13" i="1"/>
  <c r="X13" i="1" s="1"/>
  <c r="Y13" i="1" s="1"/>
  <c r="X15" i="1"/>
  <c r="Y15" i="1" s="1"/>
  <c r="X10" i="1"/>
  <c r="Y10" i="1" s="1"/>
  <c r="X11" i="1"/>
  <c r="X16" i="1"/>
  <c r="Y16" i="1" s="1"/>
  <c r="X8" i="1"/>
  <c r="Y8" i="1" s="1"/>
  <c r="X12" i="1"/>
  <c r="Y12" i="1" s="1"/>
  <c r="Y11" i="1" l="1"/>
  <c r="Y14" i="1"/>
</calcChain>
</file>

<file path=xl/sharedStrings.xml><?xml version="1.0" encoding="utf-8"?>
<sst xmlns="http://schemas.openxmlformats.org/spreadsheetml/2006/main" count="82" uniqueCount="59">
  <si>
    <t>Воинская должность</t>
  </si>
  <si>
    <t>Воинское звание</t>
  </si>
  <si>
    <t xml:space="preserve">Выслуга лет </t>
  </si>
  <si>
    <t>за руководство подразделениями</t>
  </si>
  <si>
    <t>Ежегодная материальная помощь</t>
  </si>
  <si>
    <t>2 т.р.</t>
  </si>
  <si>
    <t>6 т.р.</t>
  </si>
  <si>
    <t>10 л.</t>
  </si>
  <si>
    <t>1 г.</t>
  </si>
  <si>
    <t>2 г.</t>
  </si>
  <si>
    <t>5 л.</t>
  </si>
  <si>
    <t>15 л.</t>
  </si>
  <si>
    <t>2 ур.</t>
  </si>
  <si>
    <t>высш.</t>
  </si>
  <si>
    <t>кол-во дней</t>
  </si>
  <si>
    <t>15</t>
  </si>
  <si>
    <t>НА РУКИ ежемесячно</t>
  </si>
  <si>
    <t>ИТОГО НАЧИСЛЕНО</t>
  </si>
  <si>
    <t>Удержание НДФЛ     (13%)</t>
  </si>
  <si>
    <t>4т.р.</t>
  </si>
  <si>
    <t>Классная квалификация</t>
  </si>
  <si>
    <t>2 кл.</t>
  </si>
  <si>
    <t>3 кл.</t>
  </si>
  <si>
    <t>20</t>
  </si>
  <si>
    <t>9 т.р.</t>
  </si>
  <si>
    <t>1 кл.</t>
  </si>
  <si>
    <t>1 ур.</t>
  </si>
  <si>
    <t>10</t>
  </si>
  <si>
    <t>30</t>
  </si>
  <si>
    <t>25</t>
  </si>
  <si>
    <t>Сумма</t>
  </si>
  <si>
    <t>Тарифный разряд</t>
  </si>
  <si>
    <t>стрелок</t>
  </si>
  <si>
    <t>командир отделения</t>
  </si>
  <si>
    <t>командир боевой машины</t>
  </si>
  <si>
    <t>старшина роты</t>
  </si>
  <si>
    <t>ряд.</t>
  </si>
  <si>
    <t>мл.с-т</t>
  </si>
  <si>
    <t>с-т</t>
  </si>
  <si>
    <t>ст.с-т</t>
  </si>
  <si>
    <t>ст-на</t>
  </si>
  <si>
    <t>механик-водитель</t>
  </si>
  <si>
    <t>заряжающий</t>
  </si>
  <si>
    <t>заместитель командира взвода - командир машины</t>
  </si>
  <si>
    <t xml:space="preserve">Типовой расчет денежного довольствия военнослужащих ВС РФ, проходящих военную службу по контракту </t>
  </si>
  <si>
    <t>В соответствии с Приказом МО РФ от 06.12.2019 г. №727 "Об определении Порядка обеспечения денежным довольствием военнослужащих Вооруженных Сил Российской Федерации и предоставления им и членам их семей отдельных выплат" были рассчитаны размеры денежного довольствия, (типовые случаи) причитающегося военнослужащим, проходящих военную службу по контракту.</t>
  </si>
  <si>
    <r>
      <t>Оклад по воинскому званию (</t>
    </r>
    <r>
      <rPr>
        <b/>
        <sz val="14"/>
        <color theme="1"/>
        <rFont val="Times New Roman"/>
        <family val="1"/>
        <charset val="204"/>
      </rPr>
      <t>ОВЗ</t>
    </r>
    <r>
      <rPr>
        <sz val="14"/>
        <color theme="1"/>
        <rFont val="Times New Roman"/>
        <family val="1"/>
        <charset val="204"/>
      </rPr>
      <t>)</t>
    </r>
  </si>
  <si>
    <r>
      <t>Оклад по воинской должности (</t>
    </r>
    <r>
      <rPr>
        <b/>
        <sz val="14"/>
        <color theme="1"/>
        <rFont val="Times New Roman"/>
        <family val="1"/>
        <charset val="204"/>
      </rPr>
      <t>ОВД</t>
    </r>
    <r>
      <rPr>
        <sz val="14"/>
        <color theme="1"/>
        <rFont val="Times New Roman"/>
        <family val="1"/>
        <charset val="204"/>
      </rPr>
      <t>)</t>
    </r>
  </si>
  <si>
    <r>
      <t>Процентная надбавка за выслугу лет (</t>
    </r>
    <r>
      <rPr>
        <b/>
        <sz val="14"/>
        <color theme="1"/>
        <rFont val="Times New Roman"/>
        <family val="1"/>
        <charset val="204"/>
      </rPr>
      <t>ПНВЛ</t>
    </r>
    <r>
      <rPr>
        <sz val="14"/>
        <color theme="1"/>
        <rFont val="Times New Roman"/>
        <family val="1"/>
        <charset val="204"/>
      </rPr>
      <t>)</t>
    </r>
  </si>
  <si>
    <r>
      <t>Надбавка за особые условия военной службы (</t>
    </r>
    <r>
      <rPr>
        <b/>
        <sz val="14"/>
        <color theme="1"/>
        <rFont val="Times New Roman"/>
        <family val="1"/>
        <charset val="204"/>
      </rPr>
      <t>НОУС</t>
    </r>
    <r>
      <rPr>
        <sz val="14"/>
        <color theme="1"/>
        <rFont val="Times New Roman"/>
        <family val="1"/>
        <charset val="204"/>
      </rPr>
      <t>)</t>
    </r>
  </si>
  <si>
    <r>
      <t>Ежемесячная надбавка за выполнение задач, непосредственно
связанных с риском для жизни и здоровья в мирное время        (</t>
    </r>
    <r>
      <rPr>
        <b/>
        <sz val="14"/>
        <color theme="1"/>
        <rFont val="Times New Roman"/>
        <family val="1"/>
        <charset val="204"/>
      </rPr>
      <t>НР</t>
    </r>
    <r>
      <rPr>
        <sz val="14"/>
        <color theme="1"/>
        <rFont val="Times New Roman"/>
        <family val="1"/>
        <charset val="204"/>
      </rPr>
      <t xml:space="preserve">)
</t>
    </r>
  </si>
  <si>
    <r>
      <t xml:space="preserve">за прохождение службы в составе </t>
    </r>
    <r>
      <rPr>
        <b/>
        <sz val="14"/>
        <color theme="1"/>
        <rFont val="Times New Roman"/>
        <family val="1"/>
        <charset val="204"/>
      </rPr>
      <t>БТГр</t>
    </r>
  </si>
  <si>
    <r>
      <t xml:space="preserve">за прохождение службы в </t>
    </r>
    <r>
      <rPr>
        <b/>
        <sz val="14"/>
        <color theme="1"/>
        <rFont val="Times New Roman"/>
        <family val="1"/>
        <charset val="204"/>
      </rPr>
      <t>составе экипажей БМ</t>
    </r>
  </si>
  <si>
    <t>№ п/п</t>
  </si>
  <si>
    <r>
      <t>Ежемесячная надбавка за особые достижения военнослужа-щих          (</t>
    </r>
    <r>
      <rPr>
        <b/>
        <sz val="14"/>
        <color theme="1"/>
        <rFont val="Times New Roman"/>
        <family val="1"/>
        <charset val="204"/>
      </rPr>
      <t>ФП</t>
    </r>
    <r>
      <rPr>
        <sz val="14"/>
        <color theme="1"/>
        <rFont val="Times New Roman"/>
        <family val="1"/>
        <charset val="204"/>
      </rPr>
      <t>)</t>
    </r>
  </si>
  <si>
    <t xml:space="preserve">Премия за добросовест-ное и эффективное исполнение
должностных обязанностей
</t>
  </si>
  <si>
    <r>
      <t>Ежемесячная надбавка за классную квалификацию (квалификацион-ную категорию)        (</t>
    </r>
    <r>
      <rPr>
        <b/>
        <sz val="14"/>
        <color theme="1"/>
        <rFont val="Times New Roman"/>
        <family val="1"/>
        <charset val="204"/>
      </rPr>
      <t>НК</t>
    </r>
    <r>
      <rPr>
        <sz val="14"/>
        <color theme="1"/>
        <rFont val="Times New Roman"/>
        <family val="1"/>
        <charset val="204"/>
      </rPr>
      <t>)</t>
    </r>
  </si>
  <si>
    <t>Надбавка 30% за службу на должн. водитель, старший водитель (с 01.10. 2019 г.)</t>
  </si>
  <si>
    <t>Надбавка для 1-4 т.р.          (с 01.09. 2019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</si>
</sst>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\ _₽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22"/>
      <color theme="1"/>
      <name val="Times New Roman"/>
      <family val="1"/>
      <charset val="204"/>
    </font>
    <font>
      <b/>
      <sz val="30"/>
      <color theme="0"/>
      <name val="Times New Roman"/>
      <family val="1"/>
      <charset val="204"/>
    </font>
    <font>
      <b/>
      <sz val="22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164" fontId="0" fillId="0" borderId="0" xfId="0" applyNumberFormat="1"/>
    <xf numFmtId="164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0" xfId="0" applyFont="1"/>
    <xf numFmtId="0" fontId="5" fillId="0" borderId="0" xfId="0" applyFont="1"/>
    <xf numFmtId="0" fontId="0" fillId="0" borderId="13" xfId="0" applyBorder="1"/>
    <xf numFmtId="0" fontId="0" fillId="0" borderId="0" xfId="0" applyBorder="1"/>
    <xf numFmtId="164" fontId="0" fillId="0" borderId="0" xfId="0" applyNumberFormat="1" applyBorder="1"/>
    <xf numFmtId="0" fontId="0" fillId="0" borderId="0" xfId="0" applyFont="1" applyBorder="1"/>
    <xf numFmtId="0" fontId="5" fillId="0" borderId="0" xfId="0" applyFont="1" applyBorder="1"/>
    <xf numFmtId="0" fontId="0" fillId="0" borderId="14" xfId="0" applyBorder="1"/>
    <xf numFmtId="164" fontId="6" fillId="0" borderId="16" xfId="0" applyNumberFormat="1" applyFont="1" applyBorder="1" applyAlignment="1">
      <alignment vertic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3"/>
  <sheetViews>
    <sheetView tabSelected="1" view="pageBreakPreview" zoomScale="60" zoomScaleNormal="55" workbookViewId="0">
      <selection sqref="A1:Y3"/>
    </sheetView>
  </sheetViews>
  <sheetFormatPr defaultRowHeight="15" x14ac:dyDescent="0.25"/>
  <cols>
    <col min="1" max="1" width="6.28515625" customWidth="1"/>
    <col min="2" max="2" width="20.7109375" customWidth="1"/>
    <col min="3" max="3" width="5.85546875" customWidth="1"/>
    <col min="4" max="4" width="6.140625" customWidth="1"/>
    <col min="5" max="5" width="5.7109375" customWidth="1"/>
    <col min="6" max="6" width="12" customWidth="1"/>
    <col min="7" max="9" width="12.42578125" customWidth="1"/>
    <col min="10" max="10" width="6" customWidth="1"/>
    <col min="11" max="11" width="11" style="1" customWidth="1"/>
    <col min="12" max="12" width="11.7109375" customWidth="1"/>
    <col min="13" max="13" width="11.5703125" customWidth="1"/>
    <col min="14" max="14" width="11.140625" customWidth="1"/>
    <col min="15" max="15" width="6.140625" style="4" customWidth="1"/>
    <col min="16" max="16" width="15" customWidth="1"/>
    <col min="17" max="17" width="6.140625" style="5" customWidth="1"/>
    <col min="18" max="18" width="12.42578125" customWidth="1"/>
    <col min="19" max="19" width="17.140625" customWidth="1"/>
    <col min="20" max="20" width="6.85546875" customWidth="1"/>
    <col min="21" max="21" width="18" customWidth="1"/>
    <col min="22" max="22" width="14" customWidth="1"/>
    <col min="23" max="23" width="12.28515625" customWidth="1"/>
    <col min="24" max="24" width="8.85546875" customWidth="1"/>
    <col min="25" max="25" width="19.28515625" customWidth="1"/>
  </cols>
  <sheetData>
    <row r="1" spans="1:25" ht="15.75" thickTop="1" x14ac:dyDescent="0.25">
      <c r="A1" s="41" t="s">
        <v>44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3"/>
    </row>
    <row r="2" spans="1:25" x14ac:dyDescent="0.25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6"/>
    </row>
    <row r="3" spans="1:25" ht="27.6" customHeight="1" x14ac:dyDescent="0.25">
      <c r="A3" s="4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6"/>
    </row>
    <row r="4" spans="1:25" hidden="1" x14ac:dyDescent="0.25">
      <c r="A4" s="6"/>
      <c r="B4" s="7"/>
      <c r="C4" s="7"/>
      <c r="D4" s="7"/>
      <c r="E4" s="7"/>
      <c r="F4" s="7"/>
      <c r="G4" s="7"/>
      <c r="H4" s="7"/>
      <c r="I4" s="7"/>
      <c r="J4" s="7"/>
      <c r="K4" s="8"/>
      <c r="L4" s="7"/>
      <c r="M4" s="7"/>
      <c r="N4" s="7"/>
      <c r="O4" s="9"/>
      <c r="P4" s="7"/>
      <c r="Q4" s="10"/>
      <c r="R4" s="7"/>
      <c r="S4" s="7"/>
      <c r="T4" s="7"/>
      <c r="U4" s="7"/>
      <c r="V4" s="7"/>
      <c r="W4" s="7"/>
      <c r="X4" s="7"/>
      <c r="Y4" s="11"/>
    </row>
    <row r="5" spans="1:25" ht="3" hidden="1" customHeight="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8"/>
      <c r="L5" s="7"/>
      <c r="M5" s="7"/>
      <c r="N5" s="7"/>
      <c r="O5" s="9"/>
      <c r="P5" s="7"/>
      <c r="Q5" s="10"/>
      <c r="R5" s="7"/>
      <c r="S5" s="7"/>
      <c r="T5" s="7"/>
      <c r="U5" s="7"/>
      <c r="V5" s="7"/>
      <c r="W5" s="7"/>
      <c r="X5" s="7"/>
      <c r="Y5" s="11"/>
    </row>
    <row r="6" spans="1:25" ht="157.9" customHeight="1" x14ac:dyDescent="0.25">
      <c r="A6" s="47" t="s">
        <v>53</v>
      </c>
      <c r="B6" s="48" t="s">
        <v>0</v>
      </c>
      <c r="C6" s="34" t="s">
        <v>31</v>
      </c>
      <c r="D6" s="36" t="s">
        <v>1</v>
      </c>
      <c r="E6" s="36" t="s">
        <v>2</v>
      </c>
      <c r="F6" s="48" t="s">
        <v>46</v>
      </c>
      <c r="G6" s="48" t="s">
        <v>47</v>
      </c>
      <c r="H6" s="37" t="s">
        <v>58</v>
      </c>
      <c r="I6" s="37" t="s">
        <v>57</v>
      </c>
      <c r="J6" s="28" t="s">
        <v>48</v>
      </c>
      <c r="K6" s="29"/>
      <c r="L6" s="48" t="s">
        <v>49</v>
      </c>
      <c r="M6" s="48"/>
      <c r="N6" s="48"/>
      <c r="O6" s="32" t="s">
        <v>56</v>
      </c>
      <c r="P6" s="33"/>
      <c r="Q6" s="28" t="s">
        <v>54</v>
      </c>
      <c r="R6" s="29"/>
      <c r="S6" s="48" t="s">
        <v>55</v>
      </c>
      <c r="T6" s="48" t="s">
        <v>50</v>
      </c>
      <c r="U6" s="48"/>
      <c r="V6" s="48" t="s">
        <v>4</v>
      </c>
      <c r="W6" s="36" t="s">
        <v>17</v>
      </c>
      <c r="X6" s="36" t="s">
        <v>18</v>
      </c>
      <c r="Y6" s="49" t="s">
        <v>16</v>
      </c>
    </row>
    <row r="7" spans="1:25" ht="194.25" customHeight="1" x14ac:dyDescent="0.25">
      <c r="A7" s="47"/>
      <c r="B7" s="48"/>
      <c r="C7" s="35"/>
      <c r="D7" s="36"/>
      <c r="E7" s="36"/>
      <c r="F7" s="48"/>
      <c r="G7" s="48"/>
      <c r="H7" s="38"/>
      <c r="I7" s="38"/>
      <c r="J7" s="30"/>
      <c r="K7" s="31"/>
      <c r="L7" s="18" t="s">
        <v>51</v>
      </c>
      <c r="M7" s="18" t="s">
        <v>3</v>
      </c>
      <c r="N7" s="18" t="s">
        <v>52</v>
      </c>
      <c r="O7" s="18" t="s">
        <v>20</v>
      </c>
      <c r="P7" s="17" t="s">
        <v>30</v>
      </c>
      <c r="Q7" s="30"/>
      <c r="R7" s="31"/>
      <c r="S7" s="48"/>
      <c r="T7" s="19" t="s">
        <v>14</v>
      </c>
      <c r="U7" s="20" t="s">
        <v>30</v>
      </c>
      <c r="V7" s="48"/>
      <c r="W7" s="36"/>
      <c r="X7" s="36"/>
      <c r="Y7" s="49"/>
    </row>
    <row r="8" spans="1:25" ht="50.1" customHeight="1" x14ac:dyDescent="0.25">
      <c r="A8" s="23">
        <v>1</v>
      </c>
      <c r="B8" s="16" t="s">
        <v>41</v>
      </c>
      <c r="C8" s="24" t="s">
        <v>5</v>
      </c>
      <c r="D8" s="24" t="s">
        <v>36</v>
      </c>
      <c r="E8" s="24" t="s">
        <v>8</v>
      </c>
      <c r="F8" s="21">
        <v>5424</v>
      </c>
      <c r="G8" s="21">
        <v>11932</v>
      </c>
      <c r="H8" s="21">
        <v>5966</v>
      </c>
      <c r="I8" s="21">
        <v>3579.6</v>
      </c>
      <c r="J8" s="25">
        <v>0</v>
      </c>
      <c r="K8" s="21">
        <v>0</v>
      </c>
      <c r="L8" s="21"/>
      <c r="M8" s="21"/>
      <c r="N8" s="3"/>
      <c r="O8" s="2"/>
      <c r="P8" s="3"/>
      <c r="Q8" s="2"/>
      <c r="R8" s="3"/>
      <c r="S8" s="21">
        <f t="shared" ref="S8:S16" si="0">(F8+G8)*0.25</f>
        <v>4339</v>
      </c>
      <c r="T8" s="26"/>
      <c r="U8" s="21"/>
      <c r="V8" s="21">
        <f t="shared" ref="V8:V16" si="1">F8+G8</f>
        <v>17356</v>
      </c>
      <c r="W8" s="22">
        <f>SUM(F8,G8,H8,I8,K8,L8,M8,N8,P8,R8,S8,U8)</f>
        <v>31240.6</v>
      </c>
      <c r="X8" s="27">
        <f>ROUND(W8*0.13,0)</f>
        <v>4061</v>
      </c>
      <c r="Y8" s="12">
        <f>W8-X8</f>
        <v>27179.599999999999</v>
      </c>
    </row>
    <row r="9" spans="1:25" ht="50.1" customHeight="1" x14ac:dyDescent="0.25">
      <c r="A9" s="23">
        <v>2</v>
      </c>
      <c r="B9" s="16" t="s">
        <v>41</v>
      </c>
      <c r="C9" s="24" t="s">
        <v>5</v>
      </c>
      <c r="D9" s="24" t="s">
        <v>36</v>
      </c>
      <c r="E9" s="24" t="s">
        <v>9</v>
      </c>
      <c r="F9" s="21">
        <v>5424</v>
      </c>
      <c r="G9" s="21">
        <v>11932</v>
      </c>
      <c r="H9" s="21">
        <v>5966</v>
      </c>
      <c r="I9" s="21">
        <v>3579.6</v>
      </c>
      <c r="J9" s="25">
        <v>0.1</v>
      </c>
      <c r="K9" s="22">
        <f>(F9+G9)*0.1</f>
        <v>1735.6000000000001</v>
      </c>
      <c r="L9" s="21">
        <f>G9*0.2</f>
        <v>2386.4</v>
      </c>
      <c r="M9" s="21"/>
      <c r="N9" s="21">
        <f>G9*0.2</f>
        <v>2386.4</v>
      </c>
      <c r="O9" s="2" t="s">
        <v>22</v>
      </c>
      <c r="P9" s="21">
        <f>G9*0.05</f>
        <v>596.6</v>
      </c>
      <c r="Q9" s="2" t="s">
        <v>13</v>
      </c>
      <c r="R9" s="21">
        <f>G9*0.7</f>
        <v>8352.4</v>
      </c>
      <c r="S9" s="21">
        <f t="shared" si="0"/>
        <v>4339</v>
      </c>
      <c r="T9" s="26"/>
      <c r="U9" s="21"/>
      <c r="V9" s="21">
        <f t="shared" ref="V9" si="2">F9+G9</f>
        <v>17356</v>
      </c>
      <c r="W9" s="22">
        <f>SUM(F9,G9,H9,I9,K9,L9,M9,N9,P9,R9,S9,U9)</f>
        <v>46698</v>
      </c>
      <c r="X9" s="27">
        <f>ROUND(W9*0.13,0)</f>
        <v>6071</v>
      </c>
      <c r="Y9" s="12">
        <f>W9-X9</f>
        <v>40627</v>
      </c>
    </row>
    <row r="10" spans="1:25" ht="50.1" customHeight="1" x14ac:dyDescent="0.25">
      <c r="A10" s="23">
        <v>3</v>
      </c>
      <c r="B10" s="16" t="s">
        <v>32</v>
      </c>
      <c r="C10" s="24" t="s">
        <v>5</v>
      </c>
      <c r="D10" s="24" t="s">
        <v>36</v>
      </c>
      <c r="E10" s="24" t="s">
        <v>9</v>
      </c>
      <c r="F10" s="21">
        <v>5424</v>
      </c>
      <c r="G10" s="21">
        <v>11932</v>
      </c>
      <c r="H10" s="21">
        <v>5190</v>
      </c>
      <c r="I10" s="21"/>
      <c r="J10" s="25">
        <v>0.1</v>
      </c>
      <c r="K10" s="22">
        <f>(F10+G10)*0.1</f>
        <v>1735.6000000000001</v>
      </c>
      <c r="L10" s="21"/>
      <c r="M10" s="21"/>
      <c r="N10" s="21"/>
      <c r="O10" s="2" t="s">
        <v>22</v>
      </c>
      <c r="P10" s="21">
        <f>G10*0.05</f>
        <v>596.6</v>
      </c>
      <c r="Q10" s="2" t="s">
        <v>12</v>
      </c>
      <c r="R10" s="21">
        <f>G10*0.15</f>
        <v>1789.8</v>
      </c>
      <c r="S10" s="21">
        <f t="shared" si="0"/>
        <v>4339</v>
      </c>
      <c r="T10" s="26">
        <v>30</v>
      </c>
      <c r="U10" s="21">
        <f>G10*0.6</f>
        <v>7159.2</v>
      </c>
      <c r="V10" s="21">
        <f t="shared" si="1"/>
        <v>17356</v>
      </c>
      <c r="W10" s="22">
        <f t="shared" ref="W10:W16" si="3">SUM(F10,G10,H10,I10,K10,L10,M10,N10,P10,R10,S10,U10)</f>
        <v>38166.199999999997</v>
      </c>
      <c r="X10" s="27">
        <f t="shared" ref="X10:X16" si="4">ROUND(W10*0.13,0)</f>
        <v>4962</v>
      </c>
      <c r="Y10" s="12">
        <f t="shared" ref="Y10:Y16" si="5">W10-X10</f>
        <v>33204.199999999997</v>
      </c>
    </row>
    <row r="11" spans="1:25" ht="50.1" customHeight="1" x14ac:dyDescent="0.25">
      <c r="A11" s="23">
        <v>4</v>
      </c>
      <c r="B11" s="16" t="s">
        <v>42</v>
      </c>
      <c r="C11" s="24" t="s">
        <v>5</v>
      </c>
      <c r="D11" s="24" t="s">
        <v>36</v>
      </c>
      <c r="E11" s="24" t="s">
        <v>9</v>
      </c>
      <c r="F11" s="21">
        <v>5424</v>
      </c>
      <c r="G11" s="21">
        <v>11932</v>
      </c>
      <c r="H11" s="21">
        <v>5190</v>
      </c>
      <c r="I11" s="21"/>
      <c r="J11" s="25">
        <v>0.1</v>
      </c>
      <c r="K11" s="22">
        <f>(F11+G11)*0.1</f>
        <v>1735.6000000000001</v>
      </c>
      <c r="L11" s="21">
        <f>G11*0.2</f>
        <v>2386.4</v>
      </c>
      <c r="M11" s="21"/>
      <c r="N11" s="21">
        <f>G11*0.2</f>
        <v>2386.4</v>
      </c>
      <c r="O11" s="2" t="s">
        <v>21</v>
      </c>
      <c r="P11" s="21">
        <f>G11*0.1</f>
        <v>1193.2</v>
      </c>
      <c r="Q11" s="2" t="s">
        <v>13</v>
      </c>
      <c r="R11" s="21">
        <f>G11*0.7</f>
        <v>8352.4</v>
      </c>
      <c r="S11" s="21">
        <f t="shared" si="0"/>
        <v>4339</v>
      </c>
      <c r="T11" s="26" t="s">
        <v>15</v>
      </c>
      <c r="U11" s="21">
        <f>G11*0.02*T11</f>
        <v>3579.6000000000004</v>
      </c>
      <c r="V11" s="21">
        <f t="shared" si="1"/>
        <v>17356</v>
      </c>
      <c r="W11" s="22">
        <f t="shared" si="3"/>
        <v>46518.6</v>
      </c>
      <c r="X11" s="27">
        <f t="shared" si="4"/>
        <v>6047</v>
      </c>
      <c r="Y11" s="12">
        <f t="shared" si="5"/>
        <v>40471.599999999999</v>
      </c>
    </row>
    <row r="12" spans="1:25" ht="50.1" customHeight="1" x14ac:dyDescent="0.25">
      <c r="A12" s="23">
        <v>5</v>
      </c>
      <c r="B12" s="16" t="s">
        <v>33</v>
      </c>
      <c r="C12" s="24" t="s">
        <v>19</v>
      </c>
      <c r="D12" s="24" t="s">
        <v>37</v>
      </c>
      <c r="E12" s="24" t="s">
        <v>10</v>
      </c>
      <c r="F12" s="21">
        <v>6509</v>
      </c>
      <c r="G12" s="21">
        <v>14102</v>
      </c>
      <c r="H12" s="21">
        <v>7051</v>
      </c>
      <c r="I12" s="21"/>
      <c r="J12" s="25">
        <v>0.15</v>
      </c>
      <c r="K12" s="22">
        <f>(F12+G12)*0.15</f>
        <v>3091.65</v>
      </c>
      <c r="L12" s="21"/>
      <c r="M12" s="21">
        <f>G12*0.2</f>
        <v>2820.4</v>
      </c>
      <c r="N12" s="21"/>
      <c r="O12" s="2"/>
      <c r="P12" s="21"/>
      <c r="Q12" s="2"/>
      <c r="R12" s="21"/>
      <c r="S12" s="21">
        <f t="shared" si="0"/>
        <v>5152.75</v>
      </c>
      <c r="T12" s="26"/>
      <c r="U12" s="21"/>
      <c r="V12" s="21">
        <f t="shared" si="1"/>
        <v>20611</v>
      </c>
      <c r="W12" s="22">
        <f t="shared" si="3"/>
        <v>38726.800000000003</v>
      </c>
      <c r="X12" s="27">
        <f t="shared" si="4"/>
        <v>5034</v>
      </c>
      <c r="Y12" s="12">
        <f t="shared" si="5"/>
        <v>33692.800000000003</v>
      </c>
    </row>
    <row r="13" spans="1:25" ht="50.1" customHeight="1" x14ac:dyDescent="0.25">
      <c r="A13" s="23">
        <v>6</v>
      </c>
      <c r="B13" s="16" t="s">
        <v>34</v>
      </c>
      <c r="C13" s="24" t="s">
        <v>19</v>
      </c>
      <c r="D13" s="24" t="s">
        <v>37</v>
      </c>
      <c r="E13" s="24" t="s">
        <v>10</v>
      </c>
      <c r="F13" s="21">
        <v>6240</v>
      </c>
      <c r="G13" s="21">
        <v>14102</v>
      </c>
      <c r="H13" s="21">
        <v>7051</v>
      </c>
      <c r="I13" s="21"/>
      <c r="J13" s="25">
        <v>0.15</v>
      </c>
      <c r="K13" s="22">
        <f>(F13+G13)*0.15</f>
        <v>3051.2999999999997</v>
      </c>
      <c r="L13" s="21">
        <f>G13*0.2</f>
        <v>2820.4</v>
      </c>
      <c r="M13" s="21">
        <f>G13*0.2</f>
        <v>2820.4</v>
      </c>
      <c r="N13" s="21">
        <f>G13*0.2</f>
        <v>2820.4</v>
      </c>
      <c r="O13" s="2" t="s">
        <v>21</v>
      </c>
      <c r="P13" s="21">
        <f>G13*0.1</f>
        <v>1410.2</v>
      </c>
      <c r="Q13" s="2" t="s">
        <v>13</v>
      </c>
      <c r="R13" s="21">
        <f>G13*0.7</f>
        <v>9871.4</v>
      </c>
      <c r="S13" s="21">
        <f t="shared" si="0"/>
        <v>5085.5</v>
      </c>
      <c r="T13" s="26" t="s">
        <v>23</v>
      </c>
      <c r="U13" s="21">
        <f>G13*0.02*T13</f>
        <v>5640.8</v>
      </c>
      <c r="V13" s="21">
        <f t="shared" si="1"/>
        <v>20342</v>
      </c>
      <c r="W13" s="22">
        <f t="shared" si="3"/>
        <v>60913.4</v>
      </c>
      <c r="X13" s="27">
        <f t="shared" si="4"/>
        <v>7919</v>
      </c>
      <c r="Y13" s="12">
        <f t="shared" ref="Y13" si="6">W13-X13</f>
        <v>52994.400000000001</v>
      </c>
    </row>
    <row r="14" spans="1:25" ht="50.1" customHeight="1" x14ac:dyDescent="0.25">
      <c r="A14" s="23">
        <v>7</v>
      </c>
      <c r="B14" s="16" t="s">
        <v>43</v>
      </c>
      <c r="C14" s="24" t="s">
        <v>6</v>
      </c>
      <c r="D14" s="24" t="s">
        <v>38</v>
      </c>
      <c r="E14" s="24" t="s">
        <v>7</v>
      </c>
      <c r="F14" s="21">
        <v>7051</v>
      </c>
      <c r="G14" s="21">
        <v>17356</v>
      </c>
      <c r="H14" s="21"/>
      <c r="I14" s="21"/>
      <c r="J14" s="25">
        <v>0.2</v>
      </c>
      <c r="K14" s="22">
        <f>(F14+G14)*0.2</f>
        <v>4881.4000000000005</v>
      </c>
      <c r="L14" s="21"/>
      <c r="M14" s="21">
        <f>G14*0.2</f>
        <v>3471.2000000000003</v>
      </c>
      <c r="N14" s="21">
        <f>G14*0.2</f>
        <v>3471.2000000000003</v>
      </c>
      <c r="O14" s="2"/>
      <c r="P14" s="21"/>
      <c r="Q14" s="2" t="s">
        <v>26</v>
      </c>
      <c r="R14" s="22">
        <f>G14*0.3</f>
        <v>5206.8</v>
      </c>
      <c r="S14" s="21">
        <f t="shared" si="0"/>
        <v>6101.75</v>
      </c>
      <c r="T14" s="26" t="s">
        <v>27</v>
      </c>
      <c r="U14" s="21">
        <f>G14*0.02*T14</f>
        <v>3471.2</v>
      </c>
      <c r="V14" s="21">
        <f t="shared" si="1"/>
        <v>24407</v>
      </c>
      <c r="W14" s="22">
        <f t="shared" si="3"/>
        <v>51010.55</v>
      </c>
      <c r="X14" s="27">
        <f t="shared" si="4"/>
        <v>6631</v>
      </c>
      <c r="Y14" s="12">
        <f t="shared" si="5"/>
        <v>44379.55</v>
      </c>
    </row>
    <row r="15" spans="1:25" ht="50.1" customHeight="1" x14ac:dyDescent="0.25">
      <c r="A15" s="23">
        <v>8</v>
      </c>
      <c r="B15" s="16" t="s">
        <v>43</v>
      </c>
      <c r="C15" s="24" t="s">
        <v>6</v>
      </c>
      <c r="D15" s="24" t="s">
        <v>39</v>
      </c>
      <c r="E15" s="24" t="s">
        <v>7</v>
      </c>
      <c r="F15" s="21">
        <v>7594</v>
      </c>
      <c r="G15" s="21">
        <v>17356</v>
      </c>
      <c r="H15" s="21"/>
      <c r="I15" s="21"/>
      <c r="J15" s="25">
        <v>0.2</v>
      </c>
      <c r="K15" s="22">
        <f>(F15+G15)*0.2</f>
        <v>4990</v>
      </c>
      <c r="L15" s="21">
        <f>G15*0.2</f>
        <v>3471.2000000000003</v>
      </c>
      <c r="M15" s="21">
        <f>G15*0.2</f>
        <v>3471.2000000000003</v>
      </c>
      <c r="N15" s="21">
        <f>G15*0.2</f>
        <v>3471.2000000000003</v>
      </c>
      <c r="O15" s="2" t="s">
        <v>25</v>
      </c>
      <c r="P15" s="21">
        <f>G15*0.2</f>
        <v>3471.2000000000003</v>
      </c>
      <c r="Q15" s="2" t="s">
        <v>13</v>
      </c>
      <c r="R15" s="22">
        <f>G15*0.7</f>
        <v>12149.199999999999</v>
      </c>
      <c r="S15" s="21">
        <f t="shared" si="0"/>
        <v>6237.5</v>
      </c>
      <c r="T15" s="26" t="s">
        <v>28</v>
      </c>
      <c r="U15" s="21">
        <f>G15*0.02*T15</f>
        <v>10413.6</v>
      </c>
      <c r="V15" s="21">
        <f t="shared" si="1"/>
        <v>24950</v>
      </c>
      <c r="W15" s="22">
        <f t="shared" si="3"/>
        <v>72625.099999999991</v>
      </c>
      <c r="X15" s="27">
        <f t="shared" si="4"/>
        <v>9441</v>
      </c>
      <c r="Y15" s="12">
        <f t="shared" si="5"/>
        <v>63184.099999999991</v>
      </c>
    </row>
    <row r="16" spans="1:25" ht="50.1" customHeight="1" x14ac:dyDescent="0.25">
      <c r="A16" s="23">
        <v>9</v>
      </c>
      <c r="B16" s="16" t="s">
        <v>35</v>
      </c>
      <c r="C16" s="24" t="s">
        <v>24</v>
      </c>
      <c r="D16" s="24" t="s">
        <v>40</v>
      </c>
      <c r="E16" s="24" t="s">
        <v>11</v>
      </c>
      <c r="F16" s="21">
        <v>8136</v>
      </c>
      <c r="G16" s="21">
        <v>19525</v>
      </c>
      <c r="H16" s="21"/>
      <c r="I16" s="21"/>
      <c r="J16" s="25">
        <v>0.25</v>
      </c>
      <c r="K16" s="22">
        <f>(F16+G16)*0.25</f>
        <v>6915.25</v>
      </c>
      <c r="L16" s="21">
        <f>G16*0.2</f>
        <v>3905</v>
      </c>
      <c r="M16" s="21">
        <f>G16*0.2</f>
        <v>3905</v>
      </c>
      <c r="N16" s="21">
        <f>G16*0.2</f>
        <v>3905</v>
      </c>
      <c r="O16" s="2" t="s">
        <v>25</v>
      </c>
      <c r="P16" s="21">
        <f>G16*0.2</f>
        <v>3905</v>
      </c>
      <c r="Q16" s="2" t="s">
        <v>13</v>
      </c>
      <c r="R16" s="22">
        <f>G16*0.7</f>
        <v>13667.5</v>
      </c>
      <c r="S16" s="21">
        <f t="shared" si="0"/>
        <v>6915.25</v>
      </c>
      <c r="T16" s="26" t="s">
        <v>29</v>
      </c>
      <c r="U16" s="22">
        <f>G16*0.02*T16</f>
        <v>9762.5</v>
      </c>
      <c r="V16" s="21">
        <f t="shared" si="1"/>
        <v>27661</v>
      </c>
      <c r="W16" s="22">
        <f t="shared" si="3"/>
        <v>80541.5</v>
      </c>
      <c r="X16" s="27">
        <f t="shared" si="4"/>
        <v>10470</v>
      </c>
      <c r="Y16" s="12">
        <f t="shared" si="5"/>
        <v>70071.5</v>
      </c>
    </row>
    <row r="17" spans="1:25" ht="1.1499999999999999" customHeight="1" x14ac:dyDescent="0.25">
      <c r="A17" s="6"/>
      <c r="B17" s="7"/>
      <c r="C17" s="7"/>
      <c r="D17" s="7"/>
      <c r="E17" s="7"/>
      <c r="F17" s="7"/>
      <c r="G17" s="7"/>
      <c r="H17" s="7"/>
      <c r="I17" s="7"/>
      <c r="J17" s="7"/>
      <c r="K17" s="8"/>
      <c r="L17" s="7"/>
      <c r="M17" s="7"/>
      <c r="N17" s="7"/>
      <c r="O17" s="9"/>
      <c r="P17" s="7"/>
      <c r="Q17" s="10"/>
      <c r="R17" s="7"/>
      <c r="S17" s="7"/>
      <c r="T17" s="7"/>
      <c r="U17" s="7"/>
      <c r="V17" s="7"/>
      <c r="W17" s="7"/>
      <c r="X17" s="7"/>
      <c r="Y17" s="11"/>
    </row>
    <row r="18" spans="1:25" ht="15" customHeight="1" x14ac:dyDescent="0.25">
      <c r="A18" s="6"/>
      <c r="B18" s="39" t="s">
        <v>45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7"/>
      <c r="Y18" s="11"/>
    </row>
    <row r="19" spans="1:25" ht="15" customHeight="1" x14ac:dyDescent="0.25">
      <c r="A19" s="6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7"/>
      <c r="Y19" s="11"/>
    </row>
    <row r="20" spans="1:25" ht="15" customHeight="1" x14ac:dyDescent="0.25">
      <c r="A20" s="6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7"/>
      <c r="Y20" s="11"/>
    </row>
    <row r="21" spans="1:25" ht="15" customHeight="1" x14ac:dyDescent="0.25">
      <c r="A21" s="6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7"/>
      <c r="Y21" s="11"/>
    </row>
    <row r="22" spans="1:25" ht="28.15" customHeight="1" thickBot="1" x14ac:dyDescent="0.3">
      <c r="A22" s="13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14"/>
      <c r="Y22" s="15"/>
    </row>
    <row r="23" spans="1:25" ht="15.75" thickTop="1" x14ac:dyDescent="0.25"/>
  </sheetData>
  <mergeCells count="21">
    <mergeCell ref="B18:W22"/>
    <mergeCell ref="A1:Y3"/>
    <mergeCell ref="A6:A7"/>
    <mergeCell ref="L6:N6"/>
    <mergeCell ref="B6:B7"/>
    <mergeCell ref="D6:D7"/>
    <mergeCell ref="E6:E7"/>
    <mergeCell ref="F6:F7"/>
    <mergeCell ref="G6:G7"/>
    <mergeCell ref="J6:K7"/>
    <mergeCell ref="Y6:Y7"/>
    <mergeCell ref="S6:S7"/>
    <mergeCell ref="V6:V7"/>
    <mergeCell ref="W6:W7"/>
    <mergeCell ref="H6:H7"/>
    <mergeCell ref="T6:U6"/>
    <mergeCell ref="Q6:R7"/>
    <mergeCell ref="O6:P6"/>
    <mergeCell ref="C6:C7"/>
    <mergeCell ref="X6:X7"/>
    <mergeCell ref="I6:I7"/>
  </mergeCells>
  <pageMargins left="0.23622047244094491" right="3.937007874015748E-2" top="0.9055118110236221" bottom="0" header="0.6692913385826772" footer="0.31496062992125984"/>
  <pageSetup paperSize="9" scale="51" orientation="landscape" r:id="rId1"/>
  <rowBreaks count="1" manualBreakCount="1">
    <brk id="7" max="16383" man="1"/>
  </rowBreaks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</dc:creator>
  <cp:lastModifiedBy>Техник</cp:lastModifiedBy>
  <cp:lastPrinted>2020-02-27T14:18:12Z</cp:lastPrinted>
  <dcterms:created xsi:type="dcterms:W3CDTF">2017-06-17T04:17:52Z</dcterms:created>
  <dcterms:modified xsi:type="dcterms:W3CDTF">2020-02-27T14:22:51Z</dcterms:modified>
</cp:coreProperties>
</file>