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480" windowHeight="7365" activeTab="2"/>
  </bookViews>
  <sheets>
    <sheet name="Лист2" sheetId="2" r:id="rId1"/>
    <sheet name="Лист2 (2)" sheetId="3" r:id="rId2"/>
    <sheet name="Лист5" sheetId="6" r:id="rId3"/>
  </sheets>
  <definedNames>
    <definedName name="_xlnm.Print_Area" localSheetId="2">Лист5!$A$1:$F$266</definedName>
  </definedNames>
  <calcPr calcId="124519"/>
</workbook>
</file>

<file path=xl/calcChain.xml><?xml version="1.0" encoding="utf-8"?>
<calcChain xmlns="http://schemas.openxmlformats.org/spreadsheetml/2006/main">
  <c r="E209" i="6"/>
  <c r="E210"/>
  <c r="E213"/>
  <c r="E212" s="1"/>
  <c r="E121"/>
  <c r="E116"/>
  <c r="E247"/>
  <c r="E64"/>
  <c r="E66"/>
  <c r="E147"/>
  <c r="E148"/>
  <c r="E95"/>
  <c r="E152"/>
  <c r="E159"/>
  <c r="E96"/>
  <c r="E119"/>
  <c r="E175"/>
  <c r="E174"/>
  <c r="E171"/>
  <c r="E176"/>
  <c r="E143"/>
  <c r="E241"/>
  <c r="E242"/>
  <c r="E250"/>
  <c r="E192"/>
  <c r="E191" s="1"/>
  <c r="E205"/>
  <c r="E188"/>
  <c r="E196"/>
  <c r="E194"/>
  <c r="E182"/>
  <c r="E73"/>
  <c r="E72"/>
  <c r="E157"/>
  <c r="E117"/>
  <c r="E69"/>
  <c r="E246"/>
  <c r="E128"/>
  <c r="E186"/>
  <c r="E215"/>
  <c r="E187"/>
  <c r="E244"/>
  <c r="E243" s="1"/>
  <c r="E144"/>
  <c r="E47"/>
  <c r="E48"/>
  <c r="E183"/>
  <c r="E184"/>
  <c r="E65"/>
  <c r="E31"/>
  <c r="E231"/>
  <c r="E236"/>
  <c r="E235" s="1"/>
  <c r="E198"/>
  <c r="E200"/>
  <c r="E190"/>
  <c r="E154"/>
  <c r="E203"/>
  <c r="E76"/>
  <c r="E202"/>
  <c r="E201" l="1"/>
  <c r="E142"/>
  <c r="E46"/>
  <c r="E156"/>
  <c r="E164"/>
  <c r="E160" s="1"/>
  <c r="E125"/>
  <c r="E124" s="1"/>
  <c r="E193"/>
  <c r="E185"/>
  <c r="E189"/>
  <c r="E181"/>
  <c r="E158"/>
  <c r="E155"/>
  <c r="E75"/>
  <c r="E63"/>
  <c r="E41"/>
  <c r="E40" s="1"/>
  <c r="E39" s="1"/>
  <c r="E130"/>
  <c r="E259"/>
  <c r="E120"/>
  <c r="E204"/>
  <c r="E195"/>
  <c r="E118"/>
  <c r="E197"/>
  <c r="E105"/>
  <c r="E104" s="1"/>
  <c r="E257"/>
  <c r="E255"/>
  <c r="E253"/>
  <c r="E151"/>
  <c r="E91"/>
  <c r="E92"/>
  <c r="E62"/>
  <c r="E61" s="1"/>
  <c r="E221"/>
  <c r="E217" s="1"/>
  <c r="E161"/>
  <c r="E238"/>
  <c r="E237"/>
  <c r="E234" s="1"/>
  <c r="E233" s="1"/>
  <c r="E230"/>
  <c r="E224"/>
  <c r="E223"/>
  <c r="E214"/>
  <c r="E173"/>
  <c r="E170"/>
  <c r="E169" s="1"/>
  <c r="E146"/>
  <c r="E145" s="1"/>
  <c r="E141"/>
  <c r="E139"/>
  <c r="E138"/>
  <c r="E133"/>
  <c r="E132"/>
  <c r="E126"/>
  <c r="E110"/>
  <c r="E109" s="1"/>
  <c r="E108" s="1"/>
  <c r="E100"/>
  <c r="E99" s="1"/>
  <c r="E87"/>
  <c r="E86"/>
  <c r="E84"/>
  <c r="E83"/>
  <c r="E81"/>
  <c r="E80"/>
  <c r="E78"/>
  <c r="E77"/>
  <c r="E68"/>
  <c r="E67" s="1"/>
  <c r="E57"/>
  <c r="E56" s="1"/>
  <c r="E54"/>
  <c r="E53"/>
  <c r="E52" s="1"/>
  <c r="E50"/>
  <c r="E49" s="1"/>
  <c r="E103" l="1"/>
  <c r="E102" s="1"/>
  <c r="E123"/>
  <c r="E180"/>
  <c r="E252"/>
  <c r="E229"/>
  <c r="E228" s="1"/>
  <c r="E227" s="1"/>
  <c r="E163"/>
  <c r="E153"/>
  <c r="E150" s="1"/>
  <c r="E149" s="1"/>
  <c r="E45"/>
  <c r="E43" s="1"/>
  <c r="E168"/>
  <c r="E167" s="1"/>
  <c r="E166" s="1"/>
  <c r="E115"/>
  <c r="E114" s="1"/>
  <c r="E113" s="1"/>
  <c r="E218"/>
  <c r="E216" s="1"/>
  <c r="E90"/>
  <c r="E89" s="1"/>
  <c r="E60"/>
  <c r="E222"/>
  <c r="E30"/>
  <c r="E29" s="1"/>
  <c r="E28" s="1"/>
  <c r="E38"/>
  <c r="E37" s="1"/>
  <c r="E94"/>
  <c r="E93" s="1"/>
  <c r="E137"/>
  <c r="E98"/>
  <c r="E208"/>
  <c r="E71"/>
  <c r="E70" s="1"/>
  <c r="E122"/>
  <c r="F5" i="3"/>
  <c r="F16" s="1"/>
  <c r="E11" i="2"/>
  <c r="F15" s="1"/>
  <c r="E24" i="6" l="1"/>
  <c r="E44"/>
  <c r="E42"/>
  <c r="E27"/>
  <c r="E26" s="1"/>
  <c r="E25" s="1"/>
  <c r="E207"/>
  <c r="E59"/>
  <c r="E107"/>
  <c r="E179"/>
  <c r="E178" s="1"/>
  <c r="E136"/>
  <c r="E36" l="1"/>
  <c r="E35" s="1"/>
</calcChain>
</file>

<file path=xl/sharedStrings.xml><?xml version="1.0" encoding="utf-8"?>
<sst xmlns="http://schemas.openxmlformats.org/spreadsheetml/2006/main" count="570" uniqueCount="302">
  <si>
    <t>А.В.Румянцева</t>
  </si>
  <si>
    <t>Темрюкского городского поселения</t>
  </si>
  <si>
    <t>Сумма</t>
  </si>
  <si>
    <t>"Управление муниципальным имуществом, находящимся в собственности ТГП ТР" на 2015-2017 годы"</t>
  </si>
  <si>
    <t>1. Транспортный налог за автомобили, переданные ОАО "НЭСК" в аренду  =</t>
  </si>
  <si>
    <t>руб.</t>
  </si>
  <si>
    <t>ИТОГО расходов по Администрации ТГП ТР</t>
  </si>
  <si>
    <t>Оценка недвижимости, признание прав и регулирование отношений по государственной и муниципальной собственности =</t>
  </si>
  <si>
    <t>Совет ветеранов газ.</t>
  </si>
  <si>
    <t>Совет ветеранов ремонт</t>
  </si>
  <si>
    <t>"Организация благоустройства ТГП ТР" на 2015-2017 годы"</t>
  </si>
  <si>
    <t xml:space="preserve">Абонплата за юличное освещение </t>
  </si>
  <si>
    <t xml:space="preserve">Объем потребления электроэнергии - </t>
  </si>
  <si>
    <t>кВтч.</t>
  </si>
  <si>
    <t>Стоимость 1 кВтч. =</t>
  </si>
  <si>
    <t xml:space="preserve">Фонтан </t>
  </si>
  <si>
    <t>капремонт : Ленина 36, Лениеа 48, п. Октябрьский</t>
  </si>
  <si>
    <t xml:space="preserve">Наименование </t>
  </si>
  <si>
    <t>ЦСР</t>
  </si>
  <si>
    <t>ВР</t>
  </si>
  <si>
    <t>Всего расходов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</si>
  <si>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</si>
  <si>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</si>
  <si>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высшего должностного лица  Темрюкского городского поселения Темрюкского района</t>
  </si>
  <si>
    <t>5000000</t>
  </si>
  <si>
    <t>Высшее должностное лицо Темрюкского городского поселения Темрюкского района</t>
  </si>
  <si>
    <t>5010000</t>
  </si>
  <si>
    <t>Расходы на обеспечение функций органов местного самоуправления Темрюкского городского поселения Темрюкского района</t>
  </si>
  <si>
    <t>5010019</t>
  </si>
  <si>
    <t>Расходы на выплаты персоналу  государственных(муниципальных) органов</t>
  </si>
  <si>
    <t>120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</si>
  <si>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</si>
  <si>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Совета Темрюкского городского поселения Темрюкского района</t>
  </si>
  <si>
    <t>4900000</t>
  </si>
  <si>
    <t>Совет Темрюкского городского поселения Темрюкского района</t>
  </si>
  <si>
    <t>4910000</t>
  </si>
  <si>
    <t>Расходы на обеспечение функций органов местного самоуправления</t>
  </si>
  <si>
    <t>4910019</t>
  </si>
  <si>
    <t>Иные закупки товаров, работ и услуг для обеспечения государственных (муниципальных) нужд</t>
  </si>
  <si>
    <t>240</t>
  </si>
  <si>
    <t>Уплата налогов, сборов и иных платежей</t>
  </si>
  <si>
    <t>850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</si>
  <si>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</si>
  <si>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администрации Темрюкского городского поселения Темрюкского района</t>
  </si>
  <si>
    <t>5100000</t>
  </si>
  <si>
    <t>Администрация Темрюкского городского поселения Темрюкского района</t>
  </si>
  <si>
    <t>5110000</t>
  </si>
  <si>
    <t>5110019</t>
  </si>
  <si>
    <t>Административные комиссии</t>
  </si>
  <si>
    <t>5120000</t>
  </si>
  <si>
    <t>Образование и организация деятельности административных комиссий</t>
  </si>
  <si>
    <t>5126019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</si>
  <si>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</si>
  <si>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 </t>
  </si>
  <si>
    <t>Обеспечение деятельности контрольно-счетной палаты муниципального образования Темрюкский район</t>
  </si>
  <si>
    <t>5130000</t>
  </si>
  <si>
    <t>5130019</t>
  </si>
  <si>
    <t>Иные межбюджетные трансферты</t>
  </si>
  <si>
    <t>540</t>
  </si>
  <si>
    <t>Резервные фонды</t>
  </si>
  <si>
    <t>Резервный фонд администрации Темрюкского городского поселения Темрюкского района</t>
  </si>
  <si>
    <t>5140000</t>
  </si>
  <si>
    <t>Резервные средства</t>
  </si>
  <si>
    <t>870</t>
  </si>
  <si>
    <t>Другие общегосударственные вопросы</t>
  </si>
  <si>
    <t>Муниципальная программа "Управление муниципальным имуществом, находящимся в собственности Темрюкского городского поселения Темрюкского района, на 2015-2017 годы"</t>
  </si>
  <si>
    <t>5200000</t>
  </si>
  <si>
    <t>5201001</t>
  </si>
  <si>
    <t>Муниципальная программа "Календарь памятных дат на 2015-2017 годы"</t>
  </si>
  <si>
    <t>5300000</t>
  </si>
  <si>
    <t>Реализация муниципальной программы "Календарь памятных дат на 2015-2017 годы"</t>
  </si>
  <si>
    <t>Муниципальная  программа "Обеспечение деятельности муниципальных учреждений, подведомственных администрации Темрюкского городского поселения Темрюкского района на 2015-2017 годы"</t>
  </si>
  <si>
    <t>5400000</t>
  </si>
  <si>
    <t>Расходы на выплаты персоналу казенных учреждений</t>
  </si>
  <si>
    <t>110</t>
  </si>
  <si>
    <t>5401004</t>
  </si>
  <si>
    <t xml:space="preserve">Субсидии бюджетным учреждениям
</t>
  </si>
  <si>
    <t>610</t>
  </si>
  <si>
    <t>Муниципальная  программа "Компенсационные выплаты руководителям органов территориального общественного самоуправления Темрюкского городского поселения Темрюкского района на 2015-2017 годы"</t>
  </si>
  <si>
    <t>5500000</t>
  </si>
  <si>
    <t>Реализация муниципальной  программы "Компенсационные выплаты руководителям органов территориального общественного самоуправления Темрюкского городского поселения Темрюкского района на 2015-2017 годы"</t>
  </si>
  <si>
    <t xml:space="preserve">Социальные выплаты гражданам, кроме публичных нормативных социальных выплат
</t>
  </si>
  <si>
    <t>320</t>
  </si>
  <si>
    <t>Муниципальная  программа "Обеспечение информационного освещения деятельности органов местного самоуправления Темрюкского городского поселения Темрюкского района на 2015-2017 годы"</t>
  </si>
  <si>
    <t>5600000</t>
  </si>
  <si>
    <t>Реализациям муниципальной  программы "Обеспечение информационного освещения деятельности органов местного самоуправления Темрюкского городского поселения Темрюкского района на 2015-2017 годы"</t>
  </si>
  <si>
    <t>5700000</t>
  </si>
  <si>
    <t>5800000</t>
  </si>
  <si>
    <t>5900000</t>
  </si>
  <si>
    <t>6000000</t>
  </si>
  <si>
    <t xml:space="preserve">Национальная безопасность и правоохранительная деятельность </t>
  </si>
  <si>
    <t>6100000</t>
  </si>
  <si>
    <t>Другие вопросы в области национальной безопасности и правоохранительной деятельности</t>
  </si>
  <si>
    <t>6200000</t>
  </si>
  <si>
    <t>Национальная экономика</t>
  </si>
  <si>
    <t>Транспорт</t>
  </si>
  <si>
    <t>Муниципальная программа  "Обеспечение равной доступности транспортных услуг населению на территории Темрюкского городского поселения Темрюкского района на 2015-2017 годы "</t>
  </si>
  <si>
    <t>6300000</t>
  </si>
  <si>
    <t>Реализация муниципальной программы  "Обеспечение равной доступности транспортных услуг населению на территории Темрюкского городского поселения Темрюкского района на 2015-2017 годы "</t>
  </si>
  <si>
    <t>Субсидии юридическим лицам (кроме некоммерческих организаций), индивидуальным предпринимателям, физическим лицам</t>
  </si>
  <si>
    <t>810</t>
  </si>
  <si>
    <t>Дорожное хозяйство (дорожные фонды)</t>
  </si>
  <si>
    <t>6400000</t>
  </si>
  <si>
    <t>Другие вопросы в области национальной экономики</t>
  </si>
  <si>
    <t>6500000</t>
  </si>
  <si>
    <t>Муниципальная программа   «Поддержка малого и среднего предпринимательства в Темрюкском городском поселении Темрюкского района на 2015-2017 год»</t>
  </si>
  <si>
    <t>6600000</t>
  </si>
  <si>
    <t>Жилищно-коммунальное хозяйство</t>
  </si>
  <si>
    <t>Коммунальное хозяйство</t>
  </si>
  <si>
    <t>Муниципальная программа "Использования арендных платежей Темрюкского городского поселения Темрюкского района по энергоснабжающей организации филиал ОАО "НЭСК-электросети" Темрюкэлектросеть на 2015-2017 годы"</t>
  </si>
  <si>
    <t>6700000</t>
  </si>
  <si>
    <t>Реализация муниципальной программы "Использования арендных платежей Темрюкского городского поселения Темрюкского района по энергоснабжающей организации филиал ОАО "НЭСК-электросети" Темрюкэлектросеть на 2015-2017 годы"</t>
  </si>
  <si>
    <t xml:space="preserve">Бюджетные инвестиции 
</t>
  </si>
  <si>
    <t>410</t>
  </si>
  <si>
    <t>Муниципальная программа "Развитие водоснабжения на территории Темрюкского городского поселения Темрюкского района на 2015-2017 годы"</t>
  </si>
  <si>
    <t>6800000</t>
  </si>
  <si>
    <t>Реализация муниципальной программы "Развитие водоснабжения на территории Темрюкского городского поселения Темрюкского района на 2015-2017 годы"</t>
  </si>
  <si>
    <t>Муниципальная программа "Развитие канализационных сетей на территории Темрюкского городского поселения Темрюкского района на 2015-2017 годы"</t>
  </si>
  <si>
    <t>6900000</t>
  </si>
  <si>
    <t>Благоустройство</t>
  </si>
  <si>
    <t>7000000</t>
  </si>
  <si>
    <t>Уличное освещение</t>
  </si>
  <si>
    <t>Озеленение</t>
  </si>
  <si>
    <t>7001021</t>
  </si>
  <si>
    <t>7100000</t>
  </si>
  <si>
    <t>Содержание мест захоронения</t>
  </si>
  <si>
    <t>7200000</t>
  </si>
  <si>
    <t>7300000</t>
  </si>
  <si>
    <t>Образование</t>
  </si>
  <si>
    <t>Молодежная политика и оздоровление детей</t>
  </si>
  <si>
    <t>7400000</t>
  </si>
  <si>
    <t>Культура,  кинематография</t>
  </si>
  <si>
    <t xml:space="preserve">Культура </t>
  </si>
  <si>
    <t>7500000</t>
  </si>
  <si>
    <t>Субсидии бюджетным учреждениям</t>
  </si>
  <si>
    <t>Субсидии автономным учреждениям</t>
  </si>
  <si>
    <t>620</t>
  </si>
  <si>
    <t>7600000</t>
  </si>
  <si>
    <t>Социальная политика</t>
  </si>
  <si>
    <t>Социальное обеспечение населения</t>
  </si>
  <si>
    <t>7700000</t>
  </si>
  <si>
    <t>Социальные выплаты гражданам, кроме публичных нормативных социальных выплат</t>
  </si>
  <si>
    <t>Муниципальная программа "Адресная помощь гражданам, попавшим в трудную жизненную ситуацию на 2015-2017 годы"</t>
  </si>
  <si>
    <t>7800000</t>
  </si>
  <si>
    <t>Другие вопросы в области социальной политики</t>
  </si>
  <si>
    <t>Муниципальная программа "Поддержка социально ориентированных некоммерческих организаций, осуществляющих деятельность на территории Темрюкского городского поселения Темрюкского района на 2015-2017 годы"</t>
  </si>
  <si>
    <t>Реализация муниципальной программы "Поддержка социально ориентированных некоммерческих организаций, осуществляющих деятельность на территории Темрюкского городского поселения Темрюкского района на 2015-2017 годы"</t>
  </si>
  <si>
    <t>Физическая культура и спорт</t>
  </si>
  <si>
    <t>Физическая культура</t>
  </si>
  <si>
    <t>Муниципальная  программа "Развитие физической культуры и спорта на территории Темрюкского городского поселения Темрюкского района на 2015-2017 годы"</t>
  </si>
  <si>
    <t xml:space="preserve">Обслуживание государственного и муниципального долга </t>
  </si>
  <si>
    <t xml:space="preserve">Обслуживание государственного внутреннего и муниципального долга </t>
  </si>
  <si>
    <t>Управление муниципальным долгом</t>
  </si>
  <si>
    <t xml:space="preserve">Процентные платежи по муниципальному долгу </t>
  </si>
  <si>
    <t>Обслуживание муниципального долга</t>
  </si>
  <si>
    <t>730</t>
  </si>
  <si>
    <t>Заместитель главы</t>
  </si>
  <si>
    <t xml:space="preserve">Темрюкского района </t>
  </si>
  <si>
    <t>Оценка недвижимости, признание прав и регулирование отношений по государственной и муниципальной собственности</t>
  </si>
  <si>
    <t>Содержание и обслуживание казны Темрюкского городского поселения Темрюкского района</t>
  </si>
  <si>
    <t>5201002</t>
  </si>
  <si>
    <t>5301003</t>
  </si>
  <si>
    <t>5401005</t>
  </si>
  <si>
    <t>5501006</t>
  </si>
  <si>
    <t>5601007</t>
  </si>
  <si>
    <t>5701008</t>
  </si>
  <si>
    <t>5801009</t>
  </si>
  <si>
    <t>5901010</t>
  </si>
  <si>
    <t>6001011</t>
  </si>
  <si>
    <t>6101012</t>
  </si>
  <si>
    <t>6201013</t>
  </si>
  <si>
    <t>6301014</t>
  </si>
  <si>
    <t>6401015</t>
  </si>
  <si>
    <t>6501016</t>
  </si>
  <si>
    <t>6601017</t>
  </si>
  <si>
    <t>6701018</t>
  </si>
  <si>
    <t>6801019</t>
  </si>
  <si>
    <t>6901020</t>
  </si>
  <si>
    <t>7001022</t>
  </si>
  <si>
    <t>7101024</t>
  </si>
  <si>
    <t>Содержание МКУ "Городское библиотечное объединение"</t>
  </si>
  <si>
    <t>Содержание МБУ "Городское объединение культуры"</t>
  </si>
  <si>
    <t>Содержание памятников</t>
  </si>
  <si>
    <t>Обеспечение деятельности МКУ "Централизованная бухгалтерия"</t>
  </si>
  <si>
    <t>Обеспечение деятельности "МБУ Общественно-социальный центр"</t>
  </si>
  <si>
    <t>7201026</t>
  </si>
  <si>
    <t>7201027</t>
  </si>
  <si>
    <t>7301028</t>
  </si>
  <si>
    <t>7301030</t>
  </si>
  <si>
    <t>7301031</t>
  </si>
  <si>
    <t>7301032</t>
  </si>
  <si>
    <t>7301033</t>
  </si>
  <si>
    <t>7501034</t>
  </si>
  <si>
    <t>7701036</t>
  </si>
  <si>
    <t>7809999</t>
  </si>
  <si>
    <t>Реализация муниципальной  программы  «Развитие, эксплуатация и обслуживание информационно-коммуникационных технологий  администрации Темрюкского городского поселения Темрюкского района на 2015-2017 годы»</t>
  </si>
  <si>
    <t>Муниципальная программа  «Повышение квалификации и профессиональная переподготовка лица, замещающего муниципальную должность Темрюкского городского поселения Темрюкского района и муниципальных служащих администрации Темрюкского городского поселения Темрюкского района  на 2015-2017 годы»</t>
  </si>
  <si>
    <t>Муниципальная программа "Подготовка градостроительной и землеустроительной документации территории Темрюкского городского поселения Темрюкского района на 2015-2017 годы"</t>
  </si>
  <si>
    <t>Муниципальная программа "Организация благоустройства территории Темрюкского городского поселения Темрюкского района на 2015-2017 годы"</t>
  </si>
  <si>
    <t>Содержание МАУ "Кинодосуговый центр Тамань"</t>
  </si>
  <si>
    <t>Реализация муниципальной программы  «Поддержка малого и среднего предпринимательства в Темрюкском городском поселении Темрюкского района на 2015-2017 год»</t>
  </si>
  <si>
    <t>Муниципальная программа "Организация ритуальных услуг и  содержание мест захоронения на территории Темрюкского городского поселения Темрюкского района на 2015-2017 годы"</t>
  </si>
  <si>
    <t>Содержание МКУ "Молодежный досуговый центр"</t>
  </si>
  <si>
    <t>630</t>
  </si>
  <si>
    <t>Субсидии некоммерческим организациям (за исключением государственных (муниципальных) учреждений)</t>
  </si>
  <si>
    <t>Совет ветеранов свет.</t>
  </si>
  <si>
    <t>Совет ветеранов ТО.</t>
  </si>
  <si>
    <t>№ п./п.</t>
  </si>
  <si>
    <t>Совет Темрюкского городского поселения
Темрюкского района</t>
  </si>
  <si>
    <t>Бюджетные инвестиции</t>
  </si>
  <si>
    <t>Мероприятия в области строительства, архитектуры и градостроительства</t>
  </si>
  <si>
    <t>Мероприятия по землеустройству и землепользованию</t>
  </si>
  <si>
    <t>6502016</t>
  </si>
  <si>
    <t>Муниципальная программа  «Молодежь Темрюка  на 2015-2017 годы "</t>
  </si>
  <si>
    <t>Реализация муниципальной программы  «Молодежь Темрюка на  2015-2017 годы "</t>
  </si>
  <si>
    <t>Муниципальная программа "Развитие сферы культуры в Темрюкском городском поселении Темрюкского района на 2015-2017 годы"</t>
  </si>
  <si>
    <t>Проведение праздничных мероприятий в Темрюкском городском поселении Темрюкского района</t>
  </si>
  <si>
    <t>Публичные нормативные социальные выплаты гражданам</t>
  </si>
  <si>
    <t>310</t>
  </si>
  <si>
    <t>7601035</t>
  </si>
  <si>
    <t>Содержание МБУ "Спортивный клуб "Барс"</t>
  </si>
  <si>
    <t>Прочие мероприятия по благоустройству</t>
  </si>
  <si>
    <t>7001023</t>
  </si>
  <si>
    <t>7101025</t>
  </si>
  <si>
    <t>Муниципальная программа  «Противодействие коррупции в  Темрюкском городском поселении Темрюкского района на 2015-2017 годы»</t>
  </si>
  <si>
    <t>Реализация муниципальной программы «Противодействие коррупции в  Темрюкском городском поселении Темрюкского района на 2015-2017 годы»</t>
  </si>
  <si>
    <t>Реализация муниципальной  программы   «Повышение квалификации и профессиональная переподготовка лица, замещающего муниципальную должность Темрюкского городского поселения Темрюкского района и муниципальных служащих администрации Темрюкского городского поселения Темрюкского района  на 2015-2017 годы»</t>
  </si>
  <si>
    <t>Реализация муниципальной программы  "Развитие канализационных сетей на территории Темрюкского городского поселения Темрюкского района на 2015-2017 годы"</t>
  </si>
  <si>
    <t>Муниципальная программа  «Развитие, эксплуатация и обслуживание информационно-коммуникационных технологий  администрации Темрюкского городского поселения Темрюкского района на 2015-2017 год»</t>
  </si>
  <si>
    <t>Распределение бюджетных ассигнований по целевым статьям (муниципальным программам и не программным направлениям деятельности ), группам, подгруппам видов расходов классификации расходов бюджетов на 2015 год</t>
  </si>
  <si>
    <t>Муниципальная программа  "Повышение безопасности дорожного движения на территории Темрюкского городского поселения Темрюкского района на 2015-2017  годы "</t>
  </si>
  <si>
    <t>Муниципальная программа  «Материально-технического обеспечение деятельности администрации Темрюкского городского поселения Темрюкского района на 2015-2017 годы»</t>
  </si>
  <si>
    <t>Муниципальная программа "Участие в  предупреждении и ликвидации последствий чрезвычайных ситуаций на территории Темрюкского городского поселения Темрюкского района на 2015-2017 годы"</t>
  </si>
  <si>
    <t>Реализация муниципальной программы "Участие в  предупреждении и ликвидации последствий чрезвычайных ситуаций на территории Темрюкского городского поселения Темрюкского района на 2015-2017 годы"</t>
  </si>
  <si>
    <t>Муниципальная программа  "Обеспечение первичных мер пожарной безопасности в границах населенных пунктов Темрюкского городского поселения Темрюкского района  на 2015-2017 годы"</t>
  </si>
  <si>
    <t>Реализация муниципальной программы "Обеспечение первичных мер пожарной безопасности в границах населенных пунктов Темрюкского городского поселения Темрюкского района  на 2015-2017 годы"</t>
  </si>
  <si>
    <t xml:space="preserve">Муниципальная программа "Обеспечение жильём молодых семей на территории Темрюкского городского поселения Темрюкского района на 2015-2017 годы" </t>
  </si>
  <si>
    <t>Кадровое обеспечение сферы культуры (софинансирование к краевому бюджету)</t>
  </si>
  <si>
    <t>6406527</t>
  </si>
  <si>
    <t>Капитальный ремонт, ремонт автомобильных дорог общего пользования населенных пунктов (софинансирование к краевому бюджету)</t>
  </si>
  <si>
    <t>7306512</t>
  </si>
  <si>
    <t>7407520</t>
  </si>
  <si>
    <t>7306526</t>
  </si>
  <si>
    <t xml:space="preserve">Реализация мероприятий государственной программы Краснодарского края "Развитие культуры" </t>
  </si>
  <si>
    <t>360</t>
  </si>
  <si>
    <t>Иные выплаты населению</t>
  </si>
  <si>
    <t>Реализация муниципальной программы "Обеспечение жильём молодых семей на территории Темрюкского городского поселения Темрюкского района на 2015-2017 годы" (софинансирование к федеральному и краевому бюджету)</t>
  </si>
  <si>
    <t>Организация ритуальных услуг</t>
  </si>
  <si>
    <t>Реализация муниципальной программы  «Материально-технического обеспечение деятельности администрации Темрюкского городского поселения Темрюкского района на 2015-2017 годы»</t>
  </si>
  <si>
    <t>Реализация муниципальной программы  "Повышение безопасности дорожного движения на территории Темрюкского городского поселения Темрюкского района на 2015-2017  годы "</t>
  </si>
  <si>
    <t>7002023</t>
  </si>
  <si>
    <t>Закупка автотранспортных средств для муниципальных нужд</t>
  </si>
  <si>
    <t>9901021</t>
  </si>
  <si>
    <t>9901038</t>
  </si>
  <si>
    <t>9900000</t>
  </si>
  <si>
    <t>"ПРИЛОЖЕНИЕ № 7</t>
  </si>
  <si>
    <t>Денежные обязательства, не исполненные в 2014 году</t>
  </si>
  <si>
    <t xml:space="preserve">  Темрюкского района III созыва</t>
  </si>
  <si>
    <t>Реализация муниципальной программы "Адресная помощь гражданам, попавшим в трудную жизненную ситуацию на 2015-2017 годы"</t>
  </si>
  <si>
    <t>к решению  V сессии  Совета</t>
  </si>
  <si>
    <t>Субсидия МУП "ТУ ЖКХ" , выделенная в 2014 году на возмещение затрат</t>
  </si>
  <si>
    <t>9901039</t>
  </si>
  <si>
    <t>7306012</t>
  </si>
  <si>
    <t>Реализация государственной программы Краснодарского края «Развитие культуры» (подпрограмма «Кадровое обеспечение сферы культуры и искусства»)</t>
  </si>
  <si>
    <t>8000000</t>
  </si>
  <si>
    <t>Выполнение других обязательств Темрюкского городского поселения Темрюкского района</t>
  </si>
  <si>
    <t>6406027</t>
  </si>
  <si>
    <t>7301040</t>
  </si>
  <si>
    <t>Текущий ремонт здания  МБУ "Городское объединение культуры"</t>
  </si>
  <si>
    <t>Субсидия на реализацию государственной программы Краснодарского края "Комплексное и устойчивое развитие Краснодарского края в сфере строительства, архитектуры и дорожного хозяйства", подпрограмма "Капитальный ремонт и ремонт автомобильных дорог местного значения Краснодарского края "</t>
  </si>
  <si>
    <t>от 16 декабря 2014 года № 52</t>
  </si>
  <si>
    <t>9906027</t>
  </si>
  <si>
    <t>6506530</t>
  </si>
  <si>
    <t>Субсидия на капитальный ремонт и ремонт автомобильных дорог</t>
  </si>
  <si>
    <t>7702036</t>
  </si>
  <si>
    <t>Краевой конкурс на звание "Лучший орган территориального общественного самоуправления" в 2014 году"</t>
  </si>
  <si>
    <t>8106017</t>
  </si>
  <si>
    <t>Приобретение основных средств</t>
  </si>
  <si>
    <t>7302030</t>
  </si>
  <si>
    <t>Краевой конкурс</t>
  </si>
  <si>
    <t>8100000</t>
  </si>
  <si>
    <t>Строительство "Здания тяжелой атлетики"</t>
  </si>
  <si>
    <t xml:space="preserve">Темрюкского городского поселения </t>
  </si>
  <si>
    <t>Субсидия на реализацию подпрограммы "Подготовка градостроительной и землеустроительной документации на территории Краснодарского края</t>
  </si>
  <si>
    <t>6506030</t>
  </si>
  <si>
    <t>8200000</t>
  </si>
  <si>
    <t>Субсидия на дополнительную помощь местным бюджетам для решения социально значимых вопросов на 2015 год из краевого бюджета</t>
  </si>
  <si>
    <t>8206005</t>
  </si>
  <si>
    <t>Реализация подпрограммы "Подготовка градостроительной и землеустроительной документации на территории Краснодарского края</t>
  </si>
  <si>
    <t xml:space="preserve"> Темрюкского района III созыва</t>
  </si>
  <si>
    <t>Субсидия на дополнительную помощь   местным бюджетам из краевого бюджета</t>
  </si>
  <si>
    <t>Закупка автотранспортных средств и оборудования для муниципальных нужд</t>
  </si>
  <si>
    <t>8300000</t>
  </si>
  <si>
    <t>Социальные выплаты (единовременная материальная помощь гражданам(населению), пострадавшим в результате чрезвычайной ситуации 24 мая 2012 года на территории Темрюкского городского поселения Темрюкского района)</t>
  </si>
  <si>
    <t>ПРИЛОЖЕНИЕ № 3</t>
  </si>
  <si>
    <t>7405020</t>
  </si>
  <si>
    <t>7407020</t>
  </si>
  <si>
    <t>Субсидия из краевого бюджета  на реализацию подпрограммы "Обеспечение жильем молодых семей" ФЦП "Жилище"на 2011-2015 гг</t>
  </si>
  <si>
    <t>к решению XVIII сессии Совета</t>
  </si>
  <si>
    <t>(в редакции решения XVIII сессии Совета</t>
  </si>
  <si>
    <t>от 27 октября 2015 года № 154</t>
  </si>
  <si>
    <t>от 27 октября 2015 года № 154)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</si>
</sst>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(* #,##0.0_);_(* \(#,##0.0\);_(* &quot;-&quot;??_);_(@_)"/>
    <numFmt numFmtId="165" formatCode="_-* #,##0.0_р_._-;\-* #,##0.0_р_._-;_-* &quot;-&quot;?_р_._-;_-@_-"/>
  </numFmts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name val="Arial"/>
      <family val="2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Arial"/>
      <family val="2"/>
    </font>
    <font>
      <sz val="14"/>
      <name val="Arial Cyr"/>
      <charset val="204"/>
    </font>
    <font>
      <b/>
      <sz val="14"/>
      <name val="Arial"/>
      <family val="2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/>
    <xf numFmtId="0" fontId="3" fillId="0" borderId="0" xfId="0" applyFont="1" applyFill="1" applyAlignment="1">
      <alignment vertical="center" wrapText="1"/>
    </xf>
    <xf numFmtId="4" fontId="2" fillId="0" borderId="0" xfId="0" applyNumberFormat="1" applyFont="1"/>
    <xf numFmtId="4" fontId="2" fillId="0" borderId="0" xfId="0" applyNumberFormat="1" applyFont="1" applyAlignment="1">
      <alignment wrapText="1"/>
    </xf>
    <xf numFmtId="0" fontId="5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6" fillId="0" borderId="0" xfId="0" applyFont="1"/>
    <xf numFmtId="0" fontId="3" fillId="0" borderId="0" xfId="0" applyFont="1" applyFill="1"/>
    <xf numFmtId="0" fontId="3" fillId="0" borderId="0" xfId="0" applyFont="1" applyAlignment="1">
      <alignment horizont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/>
    <xf numFmtId="0" fontId="3" fillId="0" borderId="0" xfId="0" applyNumberFormat="1" applyFont="1" applyFill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vertical="center" wrapText="1"/>
    </xf>
    <xf numFmtId="49" fontId="3" fillId="2" borderId="0" xfId="0" applyNumberFormat="1" applyFont="1" applyFill="1" applyBorder="1" applyAlignment="1">
      <alignment horizontal="left" vertical="center" wrapText="1"/>
    </xf>
    <xf numFmtId="49" fontId="3" fillId="2" borderId="0" xfId="0" applyNumberFormat="1" applyFont="1" applyFill="1" applyBorder="1" applyAlignment="1">
      <alignment horizontal="center" vertical="center"/>
    </xf>
    <xf numFmtId="164" fontId="3" fillId="2" borderId="0" xfId="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wrapText="1"/>
    </xf>
    <xf numFmtId="49" fontId="3" fillId="0" borderId="0" xfId="0" applyNumberFormat="1" applyFont="1" applyFill="1" applyBorder="1" applyAlignment="1">
      <alignment horizontal="justify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justify" vertical="center" wrapText="1"/>
    </xf>
    <xf numFmtId="49" fontId="3" fillId="2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3" fillId="2" borderId="0" xfId="0" applyFont="1" applyFill="1" applyBorder="1" applyAlignment="1">
      <alignment horizontal="justify" vertical="center" wrapText="1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vertical="center"/>
    </xf>
    <xf numFmtId="49" fontId="3" fillId="0" borderId="0" xfId="0" applyNumberFormat="1" applyFont="1" applyFill="1" applyBorder="1" applyAlignment="1">
      <alignment horizontal="left" vertical="justify" wrapText="1"/>
    </xf>
    <xf numFmtId="49" fontId="9" fillId="0" borderId="0" xfId="0" applyNumberFormat="1" applyFont="1" applyFill="1" applyBorder="1" applyAlignment="1">
      <alignment horizontal="center" vertical="center"/>
    </xf>
    <xf numFmtId="165" fontId="3" fillId="0" borderId="0" xfId="0" applyNumberFormat="1" applyFont="1" applyFill="1"/>
    <xf numFmtId="0" fontId="3" fillId="0" borderId="0" xfId="0" applyFont="1" applyFill="1" applyBorder="1" applyAlignment="1">
      <alignment horizontal="justify" wrapText="1"/>
    </xf>
    <xf numFmtId="0" fontId="10" fillId="0" borderId="0" xfId="0" applyFont="1" applyFill="1"/>
    <xf numFmtId="0" fontId="3" fillId="0" borderId="0" xfId="0" applyFont="1" applyAlignment="1"/>
    <xf numFmtId="0" fontId="11" fillId="0" borderId="0" xfId="0" applyFont="1"/>
    <xf numFmtId="0" fontId="3" fillId="2" borderId="0" xfId="0" applyFont="1" applyFill="1" applyAlignment="1">
      <alignment vertical="center"/>
    </xf>
    <xf numFmtId="49" fontId="3" fillId="2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8" fillId="0" borderId="0" xfId="0" applyFont="1" applyFill="1"/>
    <xf numFmtId="43" fontId="3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wrapText="1"/>
    </xf>
    <xf numFmtId="49" fontId="8" fillId="0" borderId="0" xfId="0" applyNumberFormat="1" applyFont="1" applyFill="1" applyBorder="1" applyAlignment="1">
      <alignment horizontal="center" vertical="center"/>
    </xf>
    <xf numFmtId="49" fontId="8" fillId="2" borderId="0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left" vertical="center" wrapText="1"/>
    </xf>
    <xf numFmtId="49" fontId="8" fillId="2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justify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/>
    <xf numFmtId="0" fontId="8" fillId="0" borderId="0" xfId="0" applyFont="1" applyFill="1" applyAlignment="1">
      <alignment horizontal="justify" vertical="center" wrapText="1"/>
    </xf>
    <xf numFmtId="49" fontId="13" fillId="2" borderId="0" xfId="0" applyNumberFormat="1" applyFont="1" applyFill="1" applyBorder="1" applyAlignment="1">
      <alignment horizontal="justify" vertical="center" wrapText="1"/>
    </xf>
    <xf numFmtId="49" fontId="13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8" fillId="0" borderId="0" xfId="0" applyFont="1" applyFill="1" applyAlignment="1"/>
    <xf numFmtId="49" fontId="3" fillId="2" borderId="0" xfId="0" applyNumberFormat="1" applyFont="1" applyFill="1" applyBorder="1" applyAlignment="1">
      <alignment horizontal="justify" vertical="top" wrapText="1"/>
    </xf>
    <xf numFmtId="49" fontId="3" fillId="0" borderId="0" xfId="0" applyNumberFormat="1" applyFont="1" applyFill="1" applyBorder="1" applyAlignment="1">
      <alignment vertical="top" wrapText="1"/>
    </xf>
    <xf numFmtId="0" fontId="3" fillId="0" borderId="0" xfId="0" applyFont="1" applyFill="1" applyAlignment="1">
      <alignment horizontal="center" vertical="center"/>
    </xf>
    <xf numFmtId="49" fontId="9" fillId="2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4" fillId="0" borderId="0" xfId="0" applyNumberFormat="1" applyFont="1" applyFill="1" applyAlignment="1">
      <alignment horizontal="center" wrapText="1"/>
    </xf>
    <xf numFmtId="0" fontId="3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14" fillId="2" borderId="0" xfId="0" applyNumberFormat="1" applyFont="1" applyFill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164" fontId="13" fillId="2" borderId="0" xfId="1" applyNumberFormat="1" applyFont="1" applyFill="1" applyBorder="1" applyAlignment="1">
      <alignment horizontal="center" vertical="center" wrapText="1"/>
    </xf>
    <xf numFmtId="164" fontId="3" fillId="2" borderId="0" xfId="1" applyNumberFormat="1" applyFont="1" applyFill="1"/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4" fontId="9" fillId="2" borderId="0" xfId="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4" fontId="5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4" fillId="0" borderId="0" xfId="0" applyNumberFormat="1" applyFont="1" applyFill="1" applyAlignment="1">
      <alignment horizontal="center" wrapText="1"/>
    </xf>
    <xf numFmtId="0" fontId="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5"/>
  <sheetViews>
    <sheetView workbookViewId="0">
      <selection activeCell="G4" sqref="G4"/>
    </sheetView>
  </sheetViews>
  <sheetFormatPr defaultColWidth="9.140625" defaultRowHeight="15.75"/>
  <cols>
    <col min="1" max="3" width="9.140625" style="1"/>
    <col min="4" max="4" width="17.140625" style="1" customWidth="1"/>
    <col min="5" max="5" width="15" style="1" customWidth="1"/>
    <col min="6" max="16384" width="9.140625" style="1"/>
  </cols>
  <sheetData>
    <row r="1" spans="1:9">
      <c r="A1" s="95" t="s">
        <v>3</v>
      </c>
      <c r="B1" s="95"/>
      <c r="C1" s="95"/>
      <c r="D1" s="95"/>
      <c r="E1" s="95"/>
      <c r="F1" s="95"/>
      <c r="G1" s="95"/>
      <c r="H1" s="95"/>
      <c r="I1" s="95"/>
    </row>
    <row r="2" spans="1:9" ht="42" customHeight="1">
      <c r="A2" s="95"/>
      <c r="B2" s="95"/>
      <c r="C2" s="95"/>
      <c r="D2" s="95"/>
      <c r="E2" s="95"/>
      <c r="F2" s="95"/>
      <c r="G2" s="95"/>
      <c r="H2" s="95"/>
      <c r="I2" s="95"/>
    </row>
    <row r="3" spans="1:9">
      <c r="A3" s="96"/>
      <c r="B3" s="96"/>
      <c r="C3" s="96"/>
      <c r="D3" s="96"/>
      <c r="E3" s="96"/>
      <c r="F3" s="96"/>
      <c r="G3" s="96"/>
      <c r="H3" s="96"/>
      <c r="I3" s="96"/>
    </row>
    <row r="4" spans="1:9" ht="78" customHeight="1">
      <c r="A4" s="100" t="s">
        <v>7</v>
      </c>
      <c r="B4" s="100"/>
      <c r="C4" s="100"/>
      <c r="D4" s="100"/>
      <c r="E4" s="1">
        <v>965000</v>
      </c>
      <c r="F4" s="1" t="s">
        <v>5</v>
      </c>
    </row>
    <row r="5" spans="1:9" ht="47.25" customHeight="1">
      <c r="A5" s="100" t="s">
        <v>205</v>
      </c>
      <c r="B5" s="100"/>
      <c r="C5" s="100"/>
      <c r="D5" s="100"/>
      <c r="E5" s="1">
        <v>35000</v>
      </c>
      <c r="F5" s="1" t="s">
        <v>5</v>
      </c>
    </row>
    <row r="6" spans="1:9" ht="47.25" customHeight="1">
      <c r="A6" s="100" t="s">
        <v>8</v>
      </c>
      <c r="B6" s="100"/>
      <c r="C6" s="100"/>
      <c r="D6" s="100"/>
      <c r="E6" s="1">
        <v>174000</v>
      </c>
      <c r="F6" s="1" t="s">
        <v>5</v>
      </c>
    </row>
    <row r="7" spans="1:9" ht="47.25" customHeight="1">
      <c r="A7" s="100" t="s">
        <v>206</v>
      </c>
      <c r="B7" s="100"/>
      <c r="C7" s="100"/>
      <c r="D7" s="100"/>
      <c r="E7" s="1">
        <v>35000</v>
      </c>
      <c r="F7" s="1" t="s">
        <v>5</v>
      </c>
    </row>
    <row r="8" spans="1:9" ht="42" customHeight="1">
      <c r="A8" s="100" t="s">
        <v>9</v>
      </c>
      <c r="B8" s="100"/>
      <c r="C8" s="100"/>
      <c r="D8" s="100"/>
      <c r="E8" s="9">
        <v>2151896.31</v>
      </c>
      <c r="F8" s="1" t="s">
        <v>5</v>
      </c>
    </row>
    <row r="9" spans="1:9" ht="42" customHeight="1">
      <c r="A9" s="100" t="s">
        <v>16</v>
      </c>
      <c r="B9" s="100"/>
      <c r="C9" s="100"/>
      <c r="D9" s="100"/>
      <c r="E9" s="1">
        <v>47200</v>
      </c>
      <c r="F9" s="1" t="s">
        <v>5</v>
      </c>
    </row>
    <row r="10" spans="1:9">
      <c r="A10" s="97" t="s">
        <v>4</v>
      </c>
      <c r="B10" s="97"/>
      <c r="C10" s="97"/>
      <c r="D10" s="97"/>
    </row>
    <row r="11" spans="1:9">
      <c r="A11" s="97"/>
      <c r="B11" s="97"/>
      <c r="C11" s="97"/>
      <c r="D11" s="97"/>
      <c r="E11" s="4">
        <f>6588*4</f>
        <v>26352</v>
      </c>
      <c r="F11" s="1" t="s">
        <v>5</v>
      </c>
    </row>
    <row r="12" spans="1:9">
      <c r="D12" s="3"/>
    </row>
    <row r="13" spans="1:9">
      <c r="A13" s="96"/>
      <c r="B13" s="96"/>
      <c r="C13" s="96"/>
      <c r="D13" s="96"/>
    </row>
    <row r="14" spans="1:9" s="5" customFormat="1">
      <c r="A14" s="98" t="s">
        <v>6</v>
      </c>
      <c r="B14" s="98"/>
      <c r="C14" s="98"/>
      <c r="D14" s="98"/>
      <c r="E14" s="98"/>
      <c r="F14" s="99"/>
      <c r="G14" s="99"/>
    </row>
    <row r="15" spans="1:9">
      <c r="A15" s="98"/>
      <c r="B15" s="98"/>
      <c r="C15" s="98"/>
      <c r="D15" s="98"/>
      <c r="E15" s="98"/>
      <c r="F15" s="99">
        <f>E11+E9+E7+E4+E8</f>
        <v>3225448.31</v>
      </c>
      <c r="G15" s="99"/>
      <c r="H15" s="99"/>
    </row>
  </sheetData>
  <mergeCells count="13">
    <mergeCell ref="A1:I2"/>
    <mergeCell ref="A3:I3"/>
    <mergeCell ref="A10:D11"/>
    <mergeCell ref="A14:E15"/>
    <mergeCell ref="F14:G14"/>
    <mergeCell ref="F15:H15"/>
    <mergeCell ref="A13:D13"/>
    <mergeCell ref="A4:D4"/>
    <mergeCell ref="A9:D9"/>
    <mergeCell ref="A7:D7"/>
    <mergeCell ref="A8:D8"/>
    <mergeCell ref="A5:D5"/>
    <mergeCell ref="A6:D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6"/>
  <sheetViews>
    <sheetView workbookViewId="0">
      <selection activeCell="A11" sqref="A11:D12"/>
    </sheetView>
  </sheetViews>
  <sheetFormatPr defaultColWidth="9.140625" defaultRowHeight="15.75"/>
  <cols>
    <col min="1" max="3" width="9.140625" style="1"/>
    <col min="4" max="4" width="17.140625" style="1" customWidth="1"/>
    <col min="5" max="5" width="15" style="1" customWidth="1"/>
    <col min="6" max="16384" width="9.140625" style="1"/>
  </cols>
  <sheetData>
    <row r="1" spans="1:9">
      <c r="A1" s="95" t="s">
        <v>10</v>
      </c>
      <c r="B1" s="95"/>
      <c r="C1" s="95"/>
      <c r="D1" s="95"/>
      <c r="E1" s="95"/>
      <c r="F1" s="95"/>
      <c r="G1" s="95"/>
      <c r="H1" s="95"/>
      <c r="I1" s="95"/>
    </row>
    <row r="2" spans="1:9" ht="42" customHeight="1">
      <c r="A2" s="95"/>
      <c r="B2" s="95"/>
      <c r="C2" s="95"/>
      <c r="D2" s="95"/>
      <c r="E2" s="95"/>
      <c r="F2" s="95"/>
      <c r="G2" s="95"/>
      <c r="H2" s="95"/>
      <c r="I2" s="95"/>
    </row>
    <row r="3" spans="1:9">
      <c r="A3" s="96"/>
      <c r="B3" s="96"/>
      <c r="C3" s="96"/>
      <c r="D3" s="96"/>
      <c r="E3" s="96"/>
      <c r="F3" s="96"/>
      <c r="G3" s="96"/>
      <c r="H3" s="96"/>
      <c r="I3" s="96"/>
    </row>
    <row r="4" spans="1:9" ht="74.25" customHeight="1">
      <c r="A4" s="100" t="s">
        <v>11</v>
      </c>
      <c r="B4" s="100"/>
      <c r="C4" s="100"/>
      <c r="D4" s="100"/>
    </row>
    <row r="5" spans="1:9" ht="21" customHeight="1">
      <c r="A5" s="6"/>
      <c r="B5" s="6"/>
      <c r="C5" s="6"/>
      <c r="D5" s="6"/>
      <c r="F5" s="101">
        <f>C7*E6+C9*E8</f>
        <v>10000380</v>
      </c>
      <c r="G5" s="101"/>
      <c r="H5" s="1" t="s">
        <v>5</v>
      </c>
    </row>
    <row r="6" spans="1:9" ht="21" customHeight="1">
      <c r="A6" s="102" t="s">
        <v>12</v>
      </c>
      <c r="B6" s="102"/>
      <c r="C6" s="102"/>
      <c r="D6" s="102"/>
      <c r="E6" s="3">
        <v>731000</v>
      </c>
      <c r="F6" s="1" t="s">
        <v>13</v>
      </c>
    </row>
    <row r="7" spans="1:9" ht="17.25" customHeight="1">
      <c r="A7" s="7" t="s">
        <v>14</v>
      </c>
      <c r="B7" s="7"/>
      <c r="C7" s="7">
        <v>6.5</v>
      </c>
      <c r="D7" s="7" t="s">
        <v>5</v>
      </c>
      <c r="F7" s="8"/>
      <c r="G7" s="8"/>
      <c r="H7" s="8"/>
      <c r="I7" s="8"/>
    </row>
    <row r="8" spans="1:9" ht="19.5" customHeight="1">
      <c r="A8" s="102" t="s">
        <v>12</v>
      </c>
      <c r="B8" s="102"/>
      <c r="C8" s="102"/>
      <c r="D8" s="102"/>
      <c r="E8" s="3">
        <v>721000</v>
      </c>
      <c r="F8" s="1" t="s">
        <v>13</v>
      </c>
    </row>
    <row r="9" spans="1:9" ht="21" customHeight="1">
      <c r="A9" s="7" t="s">
        <v>14</v>
      </c>
      <c r="B9" s="7"/>
      <c r="C9" s="7">
        <v>7.28</v>
      </c>
      <c r="D9" s="7" t="s">
        <v>5</v>
      </c>
      <c r="F9" s="8"/>
      <c r="G9" s="8"/>
      <c r="H9" s="8"/>
      <c r="I9" s="8"/>
    </row>
    <row r="10" spans="1:9" ht="17.25" customHeight="1">
      <c r="A10" s="7"/>
      <c r="B10" s="7"/>
      <c r="C10" s="7"/>
      <c r="D10" s="7"/>
    </row>
    <row r="11" spans="1:9" ht="25.5" customHeight="1">
      <c r="A11" s="103" t="s">
        <v>15</v>
      </c>
      <c r="B11" s="103"/>
      <c r="C11" s="103"/>
      <c r="D11" s="103"/>
      <c r="F11" s="101">
        <v>35000</v>
      </c>
      <c r="G11" s="101"/>
      <c r="H11" s="1" t="s">
        <v>5</v>
      </c>
    </row>
    <row r="12" spans="1:9" ht="30" customHeight="1">
      <c r="A12" s="6"/>
      <c r="B12" s="6"/>
      <c r="C12" s="6"/>
      <c r="D12" s="6"/>
    </row>
    <row r="13" spans="1:9">
      <c r="D13" s="3"/>
    </row>
    <row r="14" spans="1:9">
      <c r="A14" s="96"/>
      <c r="B14" s="96"/>
      <c r="C14" s="96"/>
      <c r="D14" s="96"/>
    </row>
    <row r="15" spans="1:9" s="5" customFormat="1">
      <c r="A15" s="98" t="s">
        <v>6</v>
      </c>
      <c r="B15" s="98"/>
      <c r="C15" s="98"/>
      <c r="D15" s="98"/>
      <c r="E15" s="98"/>
      <c r="F15" s="99"/>
      <c r="G15" s="99"/>
    </row>
    <row r="16" spans="1:9">
      <c r="A16" s="98"/>
      <c r="B16" s="98"/>
      <c r="C16" s="98"/>
      <c r="D16" s="98"/>
      <c r="E16" s="98"/>
      <c r="F16" s="99">
        <f>F5+F11</f>
        <v>10035380</v>
      </c>
      <c r="G16" s="99"/>
      <c r="H16" s="99"/>
    </row>
  </sheetData>
  <mergeCells count="12">
    <mergeCell ref="A15:E16"/>
    <mergeCell ref="F15:G15"/>
    <mergeCell ref="F16:H16"/>
    <mergeCell ref="A6:D6"/>
    <mergeCell ref="A8:D8"/>
    <mergeCell ref="A11:D11"/>
    <mergeCell ref="F11:G11"/>
    <mergeCell ref="A1:I2"/>
    <mergeCell ref="A3:I3"/>
    <mergeCell ref="A4:D4"/>
    <mergeCell ref="F5:G5"/>
    <mergeCell ref="A14:D1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A266"/>
  <sheetViews>
    <sheetView tabSelected="1" view="pageBreakPreview" zoomScale="96" zoomScaleSheetLayoutView="96" workbookViewId="0">
      <selection activeCell="B19" sqref="B19:E21"/>
    </sheetView>
  </sheetViews>
  <sheetFormatPr defaultColWidth="8.85546875" defaultRowHeight="18.75"/>
  <cols>
    <col min="1" max="1" width="8.85546875" style="48"/>
    <col min="2" max="2" width="88.42578125" style="10" customWidth="1"/>
    <col min="3" max="3" width="14" style="48" customWidth="1"/>
    <col min="4" max="4" width="6.7109375" style="48" customWidth="1"/>
    <col min="5" max="5" width="27.140625" style="50" customWidth="1"/>
    <col min="6" max="6" width="5.7109375" style="10" customWidth="1"/>
    <col min="7" max="7" width="8.85546875" style="10"/>
    <col min="8" max="8" width="13.140625" style="10" bestFit="1" customWidth="1"/>
    <col min="9" max="16384" width="8.85546875" style="10"/>
  </cols>
  <sheetData>
    <row r="1" spans="1:7">
      <c r="C1" s="11"/>
      <c r="D1" s="11"/>
      <c r="E1" s="75"/>
    </row>
    <row r="2" spans="1:7">
      <c r="C2" s="106"/>
      <c r="D2" s="106"/>
      <c r="E2" s="106"/>
    </row>
    <row r="3" spans="1:7" s="13" customFormat="1">
      <c r="A3" s="12"/>
      <c r="B3" s="2"/>
      <c r="C3" s="107" t="s">
        <v>294</v>
      </c>
      <c r="D3" s="107"/>
      <c r="E3" s="107"/>
    </row>
    <row r="4" spans="1:7" ht="9" customHeight="1">
      <c r="B4" s="47"/>
      <c r="C4" s="104"/>
      <c r="D4" s="104"/>
      <c r="E4" s="104"/>
      <c r="F4" s="14"/>
      <c r="G4" s="14"/>
    </row>
    <row r="5" spans="1:7" ht="16.149999999999999" customHeight="1">
      <c r="B5" s="47"/>
      <c r="C5" s="107" t="s">
        <v>298</v>
      </c>
      <c r="D5" s="107"/>
      <c r="E5" s="107"/>
      <c r="F5" s="14"/>
      <c r="G5" s="14"/>
    </row>
    <row r="6" spans="1:7" ht="16.149999999999999" customHeight="1">
      <c r="B6" s="52"/>
      <c r="C6" s="105" t="s">
        <v>1</v>
      </c>
      <c r="D6" s="105"/>
      <c r="E6" s="105"/>
      <c r="F6" s="14"/>
      <c r="G6" s="14"/>
    </row>
    <row r="7" spans="1:7" ht="16.149999999999999" customHeight="1">
      <c r="B7" s="47"/>
      <c r="C7" s="105" t="s">
        <v>257</v>
      </c>
      <c r="D7" s="105"/>
      <c r="E7" s="105"/>
      <c r="F7" s="14"/>
      <c r="G7" s="14"/>
    </row>
    <row r="8" spans="1:7" ht="16.149999999999999" customHeight="1">
      <c r="B8" s="66"/>
      <c r="C8" s="105" t="s">
        <v>300</v>
      </c>
      <c r="D8" s="105"/>
      <c r="E8" s="105"/>
    </row>
    <row r="9" spans="1:7" ht="16.149999999999999" customHeight="1">
      <c r="A9" s="72"/>
      <c r="B9" s="66"/>
      <c r="C9" s="73"/>
      <c r="D9" s="73"/>
      <c r="E9" s="76"/>
    </row>
    <row r="10" spans="1:7" ht="16.149999999999999" customHeight="1">
      <c r="A10" s="72"/>
      <c r="C10" s="104" t="s">
        <v>255</v>
      </c>
      <c r="D10" s="104"/>
      <c r="E10" s="104"/>
    </row>
    <row r="11" spans="1:7" s="13" customFormat="1" ht="16.149999999999999" customHeight="1">
      <c r="A11" s="12"/>
      <c r="B11" s="2"/>
      <c r="C11" s="104" t="s">
        <v>259</v>
      </c>
      <c r="D11" s="104"/>
      <c r="E11" s="104"/>
    </row>
    <row r="12" spans="1:7" ht="16.149999999999999" customHeight="1">
      <c r="A12" s="72"/>
      <c r="B12" s="47"/>
      <c r="C12" s="104" t="s">
        <v>1</v>
      </c>
      <c r="D12" s="104"/>
      <c r="E12" s="104"/>
      <c r="F12" s="14"/>
      <c r="G12" s="14"/>
    </row>
    <row r="13" spans="1:7" ht="16.149999999999999" customHeight="1">
      <c r="A13" s="72"/>
      <c r="B13" s="47"/>
      <c r="C13" s="104" t="s">
        <v>257</v>
      </c>
      <c r="D13" s="104"/>
      <c r="E13" s="104"/>
      <c r="F13" s="14"/>
      <c r="G13" s="14"/>
    </row>
    <row r="14" spans="1:7" ht="16.149999999999999" customHeight="1">
      <c r="A14" s="72"/>
      <c r="B14" s="52"/>
      <c r="C14" s="104" t="s">
        <v>270</v>
      </c>
      <c r="D14" s="104"/>
      <c r="E14" s="104"/>
      <c r="F14" s="14"/>
      <c r="G14" s="14"/>
    </row>
    <row r="15" spans="1:7" ht="16.149999999999999" customHeight="1">
      <c r="A15" s="72"/>
      <c r="B15" s="47"/>
      <c r="C15" s="104" t="s">
        <v>299</v>
      </c>
      <c r="D15" s="104"/>
      <c r="E15" s="104"/>
      <c r="F15" s="14"/>
      <c r="G15" s="14"/>
    </row>
    <row r="16" spans="1:7" ht="16.149999999999999" customHeight="1">
      <c r="A16" s="72"/>
      <c r="B16" s="66"/>
      <c r="C16" s="104" t="s">
        <v>282</v>
      </c>
      <c r="D16" s="104"/>
      <c r="E16" s="104"/>
    </row>
    <row r="17" spans="1:8" ht="16.149999999999999" customHeight="1">
      <c r="A17" s="89"/>
      <c r="B17" s="66"/>
      <c r="C17" s="104" t="s">
        <v>289</v>
      </c>
      <c r="D17" s="104"/>
      <c r="E17" s="104"/>
    </row>
    <row r="18" spans="1:8" ht="16.149999999999999" customHeight="1">
      <c r="A18" s="72"/>
      <c r="B18" s="66"/>
      <c r="C18" s="104" t="s">
        <v>301</v>
      </c>
      <c r="D18" s="104"/>
      <c r="E18" s="104"/>
    </row>
    <row r="19" spans="1:8" ht="16.149999999999999" customHeight="1">
      <c r="B19" s="109" t="s">
        <v>229</v>
      </c>
      <c r="C19" s="109"/>
      <c r="D19" s="109"/>
      <c r="E19" s="109"/>
    </row>
    <row r="20" spans="1:8" ht="45" customHeight="1">
      <c r="B20" s="109"/>
      <c r="C20" s="109"/>
      <c r="D20" s="109"/>
      <c r="E20" s="109"/>
    </row>
    <row r="21" spans="1:8">
      <c r="B21" s="109"/>
      <c r="C21" s="109"/>
      <c r="D21" s="109"/>
      <c r="E21" s="109"/>
    </row>
    <row r="22" spans="1:8" ht="37.5">
      <c r="A22" s="15" t="s">
        <v>207</v>
      </c>
      <c r="B22" s="16" t="s">
        <v>17</v>
      </c>
      <c r="C22" s="17" t="s">
        <v>18</v>
      </c>
      <c r="D22" s="17" t="s">
        <v>19</v>
      </c>
      <c r="E22" s="77" t="s">
        <v>2</v>
      </c>
    </row>
    <row r="23" spans="1:8">
      <c r="A23" s="18">
        <v>1</v>
      </c>
      <c r="B23" s="16">
        <v>2</v>
      </c>
      <c r="C23" s="17">
        <v>3</v>
      </c>
      <c r="D23" s="17">
        <v>5</v>
      </c>
      <c r="E23" s="77">
        <v>6</v>
      </c>
    </row>
    <row r="24" spans="1:8" ht="30.6" customHeight="1">
      <c r="B24" s="19" t="s">
        <v>20</v>
      </c>
      <c r="C24" s="20"/>
      <c r="D24" s="20"/>
      <c r="E24" s="78">
        <f>E28+E38+E43+E60+E67+E70+E77+E80+E83+E86+E89+E93+E99+E103+E109+E114+E123+E132+E138+E141+E145+E150+E160+E252+E168+E180+E209+E216+E223+E229+E237+E241+E243+E246+E251</f>
        <v>243654.64999999997</v>
      </c>
      <c r="H24" s="40"/>
    </row>
    <row r="25" spans="1:8" ht="49.9" hidden="1" customHeight="1">
      <c r="A25" s="49">
        <v>1</v>
      </c>
      <c r="B25" s="53" t="s">
        <v>208</v>
      </c>
      <c r="C25" s="54"/>
      <c r="D25" s="54"/>
      <c r="E25" s="78">
        <f>E26</f>
        <v>1608.4</v>
      </c>
    </row>
    <row r="26" spans="1:8" ht="31.15" hidden="1" customHeight="1">
      <c r="B26" s="55" t="s">
        <v>21</v>
      </c>
      <c r="C26" s="54"/>
      <c r="D26" s="54"/>
      <c r="E26" s="78">
        <f>E27</f>
        <v>1608.4</v>
      </c>
    </row>
    <row r="27" spans="1:8" ht="47.45" hidden="1" customHeight="1">
      <c r="B27" s="22" t="s">
        <v>31</v>
      </c>
      <c r="C27" s="21"/>
      <c r="D27" s="21"/>
      <c r="E27" s="78">
        <f>E28</f>
        <v>1608.4</v>
      </c>
    </row>
    <row r="28" spans="1:8" ht="36" customHeight="1">
      <c r="B28" s="23" t="s">
        <v>32</v>
      </c>
      <c r="C28" s="21" t="s">
        <v>33</v>
      </c>
      <c r="D28" s="21"/>
      <c r="E28" s="26">
        <f>E29</f>
        <v>1608.4</v>
      </c>
    </row>
    <row r="29" spans="1:8" ht="36" customHeight="1">
      <c r="B29" s="23" t="s">
        <v>34</v>
      </c>
      <c r="C29" s="21" t="s">
        <v>35</v>
      </c>
      <c r="D29" s="21"/>
      <c r="E29" s="26">
        <f>E30</f>
        <v>1608.4</v>
      </c>
    </row>
    <row r="30" spans="1:8" ht="36" customHeight="1">
      <c r="B30" s="22" t="s">
        <v>36</v>
      </c>
      <c r="C30" s="21" t="s">
        <v>37</v>
      </c>
      <c r="D30" s="21"/>
      <c r="E30" s="26">
        <f>E31+E32+E33</f>
        <v>1608.4</v>
      </c>
    </row>
    <row r="31" spans="1:8" ht="36" customHeight="1">
      <c r="B31" s="22" t="s">
        <v>29</v>
      </c>
      <c r="C31" s="21" t="s">
        <v>37</v>
      </c>
      <c r="D31" s="21" t="s">
        <v>30</v>
      </c>
      <c r="E31" s="26">
        <f>1540-58.8</f>
        <v>1481.2</v>
      </c>
    </row>
    <row r="32" spans="1:8" ht="43.9" customHeight="1">
      <c r="B32" s="22" t="s">
        <v>38</v>
      </c>
      <c r="C32" s="21" t="s">
        <v>37</v>
      </c>
      <c r="D32" s="21" t="s">
        <v>39</v>
      </c>
      <c r="E32" s="26">
        <v>124.9</v>
      </c>
    </row>
    <row r="33" spans="1:5" ht="36" customHeight="1">
      <c r="B33" s="22" t="s">
        <v>40</v>
      </c>
      <c r="C33" s="21" t="s">
        <v>37</v>
      </c>
      <c r="D33" s="21" t="s">
        <v>41</v>
      </c>
      <c r="E33" s="26">
        <v>2.2999999999999998</v>
      </c>
    </row>
    <row r="34" spans="1:5" ht="43.15" hidden="1" customHeight="1">
      <c r="B34" s="22"/>
      <c r="C34" s="21"/>
      <c r="D34" s="21"/>
      <c r="E34" s="26"/>
    </row>
    <row r="35" spans="1:5" ht="43.9" hidden="1" customHeight="1">
      <c r="A35" s="49">
        <v>2</v>
      </c>
      <c r="B35" s="19" t="s">
        <v>45</v>
      </c>
      <c r="C35" s="21"/>
      <c r="D35" s="21"/>
      <c r="E35" s="78" t="e">
        <f>E36+E98+E107+E136+E166+E178+E207+E227+E233</f>
        <v>#REF!</v>
      </c>
    </row>
    <row r="36" spans="1:5" ht="36.6" hidden="1" customHeight="1">
      <c r="B36" s="56" t="s">
        <v>21</v>
      </c>
      <c r="C36" s="21"/>
      <c r="D36" s="21"/>
      <c r="E36" s="78">
        <f>E37+E42+E52+E56+E59</f>
        <v>94211.499999999985</v>
      </c>
    </row>
    <row r="37" spans="1:5" ht="36.6" hidden="1" customHeight="1">
      <c r="B37" s="22" t="s">
        <v>22</v>
      </c>
      <c r="C37" s="21"/>
      <c r="D37" s="21"/>
      <c r="E37" s="78">
        <f>E38</f>
        <v>1041.0999999999999</v>
      </c>
    </row>
    <row r="38" spans="1:5" ht="36.6" customHeight="1">
      <c r="B38" s="22" t="s">
        <v>23</v>
      </c>
      <c r="C38" s="21" t="s">
        <v>24</v>
      </c>
      <c r="D38" s="21"/>
      <c r="E38" s="26">
        <f>E40</f>
        <v>1041.0999999999999</v>
      </c>
    </row>
    <row r="39" spans="1:5" ht="36.6" customHeight="1">
      <c r="B39" s="22" t="s">
        <v>25</v>
      </c>
      <c r="C39" s="21" t="s">
        <v>26</v>
      </c>
      <c r="D39" s="21"/>
      <c r="E39" s="26">
        <f>E40</f>
        <v>1041.0999999999999</v>
      </c>
    </row>
    <row r="40" spans="1:5" ht="36.6" customHeight="1">
      <c r="B40" s="22" t="s">
        <v>27</v>
      </c>
      <c r="C40" s="21" t="s">
        <v>28</v>
      </c>
      <c r="D40" s="21"/>
      <c r="E40" s="26">
        <f>E41</f>
        <v>1041.0999999999999</v>
      </c>
    </row>
    <row r="41" spans="1:5" ht="36.6" customHeight="1">
      <c r="B41" s="22" t="s">
        <v>29</v>
      </c>
      <c r="C41" s="21" t="s">
        <v>28</v>
      </c>
      <c r="D41" s="21" t="s">
        <v>30</v>
      </c>
      <c r="E41" s="26">
        <f>1041.1</f>
        <v>1041.0999999999999</v>
      </c>
    </row>
    <row r="42" spans="1:5" ht="56.45" hidden="1" customHeight="1">
      <c r="B42" s="23" t="s">
        <v>42</v>
      </c>
      <c r="C42" s="21"/>
      <c r="D42" s="21"/>
      <c r="E42" s="78">
        <f>E43</f>
        <v>15834.599999999999</v>
      </c>
    </row>
    <row r="43" spans="1:5" ht="43.9" customHeight="1">
      <c r="B43" s="23" t="s">
        <v>43</v>
      </c>
      <c r="C43" s="21" t="s">
        <v>44</v>
      </c>
      <c r="D43" s="21"/>
      <c r="E43" s="26">
        <f>E45+E50+E53+E57</f>
        <v>15834.599999999999</v>
      </c>
    </row>
    <row r="44" spans="1:5" ht="28.9" customHeight="1">
      <c r="B44" s="23" t="s">
        <v>45</v>
      </c>
      <c r="C44" s="21" t="s">
        <v>46</v>
      </c>
      <c r="D44" s="21"/>
      <c r="E44" s="26">
        <f>E45</f>
        <v>15161.199999999999</v>
      </c>
    </row>
    <row r="45" spans="1:5" ht="28.9" customHeight="1">
      <c r="B45" s="22" t="s">
        <v>36</v>
      </c>
      <c r="C45" s="21" t="s">
        <v>47</v>
      </c>
      <c r="D45" s="21"/>
      <c r="E45" s="26">
        <f>E46+E47+E48</f>
        <v>15161.199999999999</v>
      </c>
    </row>
    <row r="46" spans="1:5" ht="30.6" customHeight="1">
      <c r="B46" s="22" t="s">
        <v>29</v>
      </c>
      <c r="C46" s="21" t="s">
        <v>47</v>
      </c>
      <c r="D46" s="21" t="s">
        <v>30</v>
      </c>
      <c r="E46" s="26">
        <f>14980.9-8.1</f>
        <v>14972.8</v>
      </c>
    </row>
    <row r="47" spans="1:5" ht="37.15" customHeight="1">
      <c r="B47" s="22" t="s">
        <v>38</v>
      </c>
      <c r="C47" s="21" t="s">
        <v>47</v>
      </c>
      <c r="D47" s="21" t="s">
        <v>39</v>
      </c>
      <c r="E47" s="26">
        <f>6+8.1+0.9</f>
        <v>15</v>
      </c>
    </row>
    <row r="48" spans="1:5" ht="30.6" customHeight="1">
      <c r="B48" s="22" t="s">
        <v>40</v>
      </c>
      <c r="C48" s="21" t="s">
        <v>47</v>
      </c>
      <c r="D48" s="21" t="s">
        <v>41</v>
      </c>
      <c r="E48" s="26">
        <f>115.5+58.8-0.9</f>
        <v>173.4</v>
      </c>
    </row>
    <row r="49" spans="1:27" ht="31.15" customHeight="1">
      <c r="B49" s="24" t="s">
        <v>48</v>
      </c>
      <c r="C49" s="25" t="s">
        <v>49</v>
      </c>
      <c r="D49" s="25"/>
      <c r="E49" s="26">
        <f>E50</f>
        <v>12.4</v>
      </c>
    </row>
    <row r="50" spans="1:27" ht="29.45" customHeight="1">
      <c r="B50" s="24" t="s">
        <v>50</v>
      </c>
      <c r="C50" s="25" t="s">
        <v>51</v>
      </c>
      <c r="D50" s="25"/>
      <c r="E50" s="26">
        <f>E51</f>
        <v>12.4</v>
      </c>
    </row>
    <row r="51" spans="1:27" ht="43.9" customHeight="1">
      <c r="B51" s="22" t="s">
        <v>38</v>
      </c>
      <c r="C51" s="25" t="s">
        <v>51</v>
      </c>
      <c r="D51" s="25" t="s">
        <v>39</v>
      </c>
      <c r="E51" s="26">
        <v>12.4</v>
      </c>
    </row>
    <row r="52" spans="1:27" ht="43.9" hidden="1" customHeight="1">
      <c r="B52" s="22" t="s">
        <v>52</v>
      </c>
      <c r="C52" s="21"/>
      <c r="D52" s="21"/>
      <c r="E52" s="26">
        <f>E53</f>
        <v>361</v>
      </c>
      <c r="AA52" s="10" t="s">
        <v>53</v>
      </c>
    </row>
    <row r="53" spans="1:27" ht="43.9" customHeight="1">
      <c r="B53" s="23" t="s">
        <v>54</v>
      </c>
      <c r="C53" s="25" t="s">
        <v>55</v>
      </c>
      <c r="D53" s="21"/>
      <c r="E53" s="26">
        <f>E55</f>
        <v>361</v>
      </c>
      <c r="H53" s="27"/>
    </row>
    <row r="54" spans="1:27" ht="29.45" customHeight="1">
      <c r="B54" s="22" t="s">
        <v>36</v>
      </c>
      <c r="C54" s="25" t="s">
        <v>56</v>
      </c>
      <c r="D54" s="21"/>
      <c r="E54" s="26">
        <f>E55</f>
        <v>361</v>
      </c>
    </row>
    <row r="55" spans="1:27" ht="29.45" customHeight="1">
      <c r="B55" s="22" t="s">
        <v>57</v>
      </c>
      <c r="C55" s="25" t="s">
        <v>56</v>
      </c>
      <c r="D55" s="21" t="s">
        <v>58</v>
      </c>
      <c r="E55" s="26">
        <v>361</v>
      </c>
    </row>
    <row r="56" spans="1:27" ht="28.9" hidden="1" customHeight="1">
      <c r="B56" s="23" t="s">
        <v>59</v>
      </c>
      <c r="C56" s="54"/>
      <c r="D56" s="54"/>
      <c r="E56" s="26">
        <f>E57</f>
        <v>300</v>
      </c>
    </row>
    <row r="57" spans="1:27" ht="50.25" customHeight="1">
      <c r="B57" s="22" t="s">
        <v>60</v>
      </c>
      <c r="C57" s="21" t="s">
        <v>61</v>
      </c>
      <c r="D57" s="21"/>
      <c r="E57" s="26">
        <f>E58</f>
        <v>300</v>
      </c>
    </row>
    <row r="58" spans="1:27" ht="30.6" customHeight="1">
      <c r="B58" s="23" t="s">
        <v>62</v>
      </c>
      <c r="C58" s="21" t="s">
        <v>61</v>
      </c>
      <c r="D58" s="21" t="s">
        <v>63</v>
      </c>
      <c r="E58" s="26">
        <v>300</v>
      </c>
    </row>
    <row r="59" spans="1:27" ht="30.6" hidden="1" customHeight="1">
      <c r="B59" s="23" t="s">
        <v>64</v>
      </c>
      <c r="C59" s="21"/>
      <c r="D59" s="21"/>
      <c r="E59" s="78">
        <f>E60+E68+E70+E77+E80+E83+E93+E86+E89</f>
        <v>76674.799999999988</v>
      </c>
    </row>
    <row r="60" spans="1:27" ht="65.25" customHeight="1">
      <c r="B60" s="28" t="s">
        <v>65</v>
      </c>
      <c r="C60" s="21" t="s">
        <v>66</v>
      </c>
      <c r="D60" s="21"/>
      <c r="E60" s="26">
        <f>E61+E63</f>
        <v>9907.5999999999985</v>
      </c>
    </row>
    <row r="61" spans="1:27" ht="43.9" customHeight="1">
      <c r="B61" s="28" t="s">
        <v>158</v>
      </c>
      <c r="C61" s="21" t="s">
        <v>67</v>
      </c>
      <c r="D61" s="21"/>
      <c r="E61" s="26">
        <f>E62</f>
        <v>1965</v>
      </c>
    </row>
    <row r="62" spans="1:27" ht="43.9" customHeight="1">
      <c r="B62" s="22" t="s">
        <v>38</v>
      </c>
      <c r="C62" s="21" t="s">
        <v>67</v>
      </c>
      <c r="D62" s="21" t="s">
        <v>39</v>
      </c>
      <c r="E62" s="26">
        <f>965+1000</f>
        <v>1965</v>
      </c>
    </row>
    <row r="63" spans="1:27" ht="43.9" customHeight="1">
      <c r="B63" s="28" t="s">
        <v>159</v>
      </c>
      <c r="C63" s="21" t="s">
        <v>160</v>
      </c>
      <c r="D63" s="21"/>
      <c r="E63" s="26">
        <f>SUM(E64:E66)</f>
        <v>7942.5999999999995</v>
      </c>
    </row>
    <row r="64" spans="1:27" ht="43.9" customHeight="1">
      <c r="A64" s="85"/>
      <c r="B64" s="22" t="s">
        <v>38</v>
      </c>
      <c r="C64" s="21" t="s">
        <v>160</v>
      </c>
      <c r="D64" s="21" t="s">
        <v>39</v>
      </c>
      <c r="E64" s="26">
        <f>1811.3-1575.7+3582.7+3491.3+65.4+5.2</f>
        <v>7380.2</v>
      </c>
    </row>
    <row r="65" spans="2:5" ht="43.9" customHeight="1">
      <c r="B65" s="22" t="s">
        <v>40</v>
      </c>
      <c r="C65" s="21" t="s">
        <v>160</v>
      </c>
      <c r="D65" s="21" t="s">
        <v>41</v>
      </c>
      <c r="E65" s="26">
        <f>26.4</f>
        <v>26.4</v>
      </c>
    </row>
    <row r="66" spans="2:5" ht="25.15" customHeight="1">
      <c r="B66" s="22" t="s">
        <v>209</v>
      </c>
      <c r="C66" s="21" t="s">
        <v>160</v>
      </c>
      <c r="D66" s="21" t="s">
        <v>113</v>
      </c>
      <c r="E66" s="26">
        <f>606.6-65.4-5.2</f>
        <v>536</v>
      </c>
    </row>
    <row r="67" spans="2:5" ht="24" customHeight="1">
      <c r="B67" s="23" t="s">
        <v>68</v>
      </c>
      <c r="C67" s="29" t="s">
        <v>69</v>
      </c>
      <c r="D67" s="21"/>
      <c r="E67" s="26">
        <f>E68</f>
        <v>500</v>
      </c>
    </row>
    <row r="68" spans="2:5" ht="42" customHeight="1">
      <c r="B68" s="23" t="s">
        <v>70</v>
      </c>
      <c r="C68" s="29" t="s">
        <v>161</v>
      </c>
      <c r="D68" s="21"/>
      <c r="E68" s="26">
        <f>E69</f>
        <v>500</v>
      </c>
    </row>
    <row r="69" spans="2:5" ht="43.9" customHeight="1">
      <c r="B69" s="24" t="s">
        <v>38</v>
      </c>
      <c r="C69" s="29" t="s">
        <v>161</v>
      </c>
      <c r="D69" s="21" t="s">
        <v>39</v>
      </c>
      <c r="E69" s="26">
        <f>300+200</f>
        <v>500</v>
      </c>
    </row>
    <row r="70" spans="2:5" ht="54.6" customHeight="1">
      <c r="B70" s="23" t="s">
        <v>71</v>
      </c>
      <c r="C70" s="21" t="s">
        <v>72</v>
      </c>
      <c r="D70" s="21"/>
      <c r="E70" s="26">
        <f>E71+E75</f>
        <v>61357.599999999999</v>
      </c>
    </row>
    <row r="71" spans="2:5" ht="29.45" customHeight="1">
      <c r="B71" s="23" t="s">
        <v>183</v>
      </c>
      <c r="C71" s="25" t="s">
        <v>75</v>
      </c>
      <c r="D71" s="25"/>
      <c r="E71" s="26">
        <f>E72+E73+E74</f>
        <v>4509.3</v>
      </c>
    </row>
    <row r="72" spans="2:5" ht="29.45" customHeight="1">
      <c r="B72" s="22" t="s">
        <v>73</v>
      </c>
      <c r="C72" s="25" t="s">
        <v>75</v>
      </c>
      <c r="D72" s="21" t="s">
        <v>74</v>
      </c>
      <c r="E72" s="26">
        <f>3873.7+191.5+57.8</f>
        <v>4123</v>
      </c>
    </row>
    <row r="73" spans="2:5" ht="43.9" customHeight="1">
      <c r="B73" s="22" t="s">
        <v>38</v>
      </c>
      <c r="C73" s="25" t="s">
        <v>75</v>
      </c>
      <c r="D73" s="21" t="s">
        <v>39</v>
      </c>
      <c r="E73" s="26">
        <f>383.3</f>
        <v>383.3</v>
      </c>
    </row>
    <row r="74" spans="2:5" ht="28.15" customHeight="1">
      <c r="B74" s="22" t="s">
        <v>40</v>
      </c>
      <c r="C74" s="25" t="s">
        <v>75</v>
      </c>
      <c r="D74" s="21" t="s">
        <v>41</v>
      </c>
      <c r="E74" s="26">
        <v>3</v>
      </c>
    </row>
    <row r="75" spans="2:5" ht="28.15" customHeight="1">
      <c r="B75" s="23" t="s">
        <v>184</v>
      </c>
      <c r="C75" s="25" t="s">
        <v>162</v>
      </c>
      <c r="D75" s="21"/>
      <c r="E75" s="26">
        <f>E76</f>
        <v>56848.299999999996</v>
      </c>
    </row>
    <row r="76" spans="2:5" ht="28.15" customHeight="1">
      <c r="B76" s="67" t="s">
        <v>76</v>
      </c>
      <c r="C76" s="25" t="s">
        <v>162</v>
      </c>
      <c r="D76" s="25" t="s">
        <v>77</v>
      </c>
      <c r="E76" s="26">
        <f>56487.6-249.3+610</f>
        <v>56848.299999999996</v>
      </c>
    </row>
    <row r="77" spans="2:5" ht="54" customHeight="1">
      <c r="B77" s="31" t="s">
        <v>78</v>
      </c>
      <c r="C77" s="25" t="s">
        <v>79</v>
      </c>
      <c r="D77" s="21"/>
      <c r="E77" s="26">
        <f>E79</f>
        <v>792</v>
      </c>
    </row>
    <row r="78" spans="2:5" ht="57" customHeight="1">
      <c r="B78" s="31" t="s">
        <v>80</v>
      </c>
      <c r="C78" s="29" t="s">
        <v>163</v>
      </c>
      <c r="D78" s="21"/>
      <c r="E78" s="26">
        <f>E79</f>
        <v>792</v>
      </c>
    </row>
    <row r="79" spans="2:5" ht="36.6" customHeight="1">
      <c r="B79" s="23" t="s">
        <v>245</v>
      </c>
      <c r="C79" s="29" t="s">
        <v>163</v>
      </c>
      <c r="D79" s="21" t="s">
        <v>244</v>
      </c>
      <c r="E79" s="26">
        <v>792</v>
      </c>
    </row>
    <row r="80" spans="2:5" ht="60" customHeight="1">
      <c r="B80" s="32" t="s">
        <v>83</v>
      </c>
      <c r="C80" s="25" t="s">
        <v>84</v>
      </c>
      <c r="E80" s="26">
        <f>E82</f>
        <v>900</v>
      </c>
    </row>
    <row r="81" spans="1:5" ht="60" customHeight="1">
      <c r="B81" s="32" t="s">
        <v>85</v>
      </c>
      <c r="C81" s="33" t="s">
        <v>164</v>
      </c>
      <c r="D81" s="21"/>
      <c r="E81" s="26">
        <f>E82</f>
        <v>900</v>
      </c>
    </row>
    <row r="82" spans="1:5" ht="43.9" customHeight="1">
      <c r="B82" s="22" t="s">
        <v>38</v>
      </c>
      <c r="C82" s="33" t="s">
        <v>164</v>
      </c>
      <c r="D82" s="21" t="s">
        <v>39</v>
      </c>
      <c r="E82" s="26">
        <v>900</v>
      </c>
    </row>
    <row r="83" spans="1:5" ht="52.9" customHeight="1">
      <c r="B83" s="32" t="s">
        <v>231</v>
      </c>
      <c r="C83" s="25" t="s">
        <v>86</v>
      </c>
      <c r="E83" s="26">
        <f>E85</f>
        <v>902.2</v>
      </c>
    </row>
    <row r="84" spans="1:5" ht="53.45" customHeight="1">
      <c r="B84" s="32" t="s">
        <v>248</v>
      </c>
      <c r="C84" s="33" t="s">
        <v>165</v>
      </c>
      <c r="D84" s="21"/>
      <c r="E84" s="26">
        <f>E85</f>
        <v>902.2</v>
      </c>
    </row>
    <row r="85" spans="1:5" ht="43.9" customHeight="1">
      <c r="B85" s="22" t="s">
        <v>38</v>
      </c>
      <c r="C85" s="33" t="s">
        <v>165</v>
      </c>
      <c r="D85" s="21" t="s">
        <v>39</v>
      </c>
      <c r="E85" s="26">
        <v>902.2</v>
      </c>
    </row>
    <row r="86" spans="1:5" ht="61.5" customHeight="1">
      <c r="B86" s="32" t="s">
        <v>228</v>
      </c>
      <c r="C86" s="25" t="s">
        <v>87</v>
      </c>
      <c r="E86" s="26">
        <f>E88</f>
        <v>550</v>
      </c>
    </row>
    <row r="87" spans="1:5" ht="78" customHeight="1">
      <c r="B87" s="32" t="s">
        <v>195</v>
      </c>
      <c r="C87" s="33" t="s">
        <v>166</v>
      </c>
      <c r="D87" s="21"/>
      <c r="E87" s="26">
        <f>E88</f>
        <v>550</v>
      </c>
    </row>
    <row r="88" spans="1:5" ht="40.9" customHeight="1">
      <c r="B88" s="22" t="s">
        <v>38</v>
      </c>
      <c r="C88" s="33" t="s">
        <v>166</v>
      </c>
      <c r="D88" s="21" t="s">
        <v>39</v>
      </c>
      <c r="E88" s="26">
        <v>550</v>
      </c>
    </row>
    <row r="89" spans="1:5" ht="40.9" customHeight="1">
      <c r="B89" s="32" t="s">
        <v>224</v>
      </c>
      <c r="C89" s="25" t="s">
        <v>88</v>
      </c>
      <c r="E89" s="26">
        <f>E90</f>
        <v>1569.7</v>
      </c>
    </row>
    <row r="90" spans="1:5" ht="40.9" customHeight="1">
      <c r="B90" s="32" t="s">
        <v>225</v>
      </c>
      <c r="C90" s="33" t="s">
        <v>167</v>
      </c>
      <c r="D90" s="21"/>
      <c r="E90" s="26">
        <f>E92+E91</f>
        <v>1569.7</v>
      </c>
    </row>
    <row r="91" spans="1:5" ht="26.45" customHeight="1">
      <c r="A91" s="72"/>
      <c r="B91" s="22" t="s">
        <v>29</v>
      </c>
      <c r="C91" s="33" t="s">
        <v>167</v>
      </c>
      <c r="D91" s="21" t="s">
        <v>30</v>
      </c>
      <c r="E91" s="26">
        <f>1569.7-50</f>
        <v>1519.7</v>
      </c>
    </row>
    <row r="92" spans="1:5" ht="36.6" customHeight="1">
      <c r="B92" s="22" t="s">
        <v>38</v>
      </c>
      <c r="C92" s="33" t="s">
        <v>167</v>
      </c>
      <c r="D92" s="21" t="s">
        <v>39</v>
      </c>
      <c r="E92" s="26">
        <f>50</f>
        <v>50</v>
      </c>
    </row>
    <row r="93" spans="1:5" ht="95.45" customHeight="1">
      <c r="B93" s="32" t="s">
        <v>196</v>
      </c>
      <c r="C93" s="25" t="s">
        <v>89</v>
      </c>
      <c r="E93" s="26">
        <f>E94</f>
        <v>195.7</v>
      </c>
    </row>
    <row r="94" spans="1:5" ht="96" customHeight="1">
      <c r="B94" s="32" t="s">
        <v>226</v>
      </c>
      <c r="C94" s="33" t="s">
        <v>168</v>
      </c>
      <c r="D94" s="21"/>
      <c r="E94" s="26">
        <f>E95+E96</f>
        <v>195.7</v>
      </c>
    </row>
    <row r="95" spans="1:5" ht="34.9" customHeight="1">
      <c r="B95" s="22" t="s">
        <v>29</v>
      </c>
      <c r="C95" s="33" t="s">
        <v>168</v>
      </c>
      <c r="D95" s="21" t="s">
        <v>30</v>
      </c>
      <c r="E95" s="26">
        <f>81.5+14.2+14.1+7+7.5</f>
        <v>124.3</v>
      </c>
    </row>
    <row r="96" spans="1:5" ht="44.25" customHeight="1">
      <c r="B96" s="22" t="s">
        <v>38</v>
      </c>
      <c r="C96" s="33" t="s">
        <v>168</v>
      </c>
      <c r="D96" s="21" t="s">
        <v>39</v>
      </c>
      <c r="E96" s="26">
        <f>195.7-95.7-14.1-7-7.5</f>
        <v>71.399999999999991</v>
      </c>
    </row>
    <row r="97" spans="1:5" ht="43.9" hidden="1" customHeight="1">
      <c r="B97" s="23"/>
      <c r="C97" s="25"/>
      <c r="D97" s="21"/>
      <c r="E97" s="26"/>
    </row>
    <row r="98" spans="1:5" ht="27.6" hidden="1" customHeight="1">
      <c r="A98" s="50"/>
      <c r="B98" s="56" t="s">
        <v>90</v>
      </c>
      <c r="C98" s="57"/>
      <c r="D98" s="54"/>
      <c r="E98" s="78" t="e">
        <f>#REF!+E102</f>
        <v>#REF!</v>
      </c>
    </row>
    <row r="99" spans="1:5" ht="56.45" customHeight="1">
      <c r="B99" s="35" t="s">
        <v>232</v>
      </c>
      <c r="C99" s="25" t="s">
        <v>91</v>
      </c>
      <c r="D99" s="21"/>
      <c r="E99" s="26">
        <f>E100</f>
        <v>100</v>
      </c>
    </row>
    <row r="100" spans="1:5" ht="64.5" customHeight="1">
      <c r="B100" s="35" t="s">
        <v>233</v>
      </c>
      <c r="C100" s="21" t="s">
        <v>169</v>
      </c>
      <c r="D100" s="21"/>
      <c r="E100" s="26">
        <f>E101</f>
        <v>100</v>
      </c>
    </row>
    <row r="101" spans="1:5" ht="43.9" customHeight="1">
      <c r="B101" s="22" t="s">
        <v>38</v>
      </c>
      <c r="C101" s="21" t="s">
        <v>169</v>
      </c>
      <c r="D101" s="21" t="s">
        <v>39</v>
      </c>
      <c r="E101" s="26">
        <v>100</v>
      </c>
    </row>
    <row r="102" spans="1:5" ht="43.9" hidden="1" customHeight="1">
      <c r="B102" s="23" t="s">
        <v>92</v>
      </c>
      <c r="C102" s="21"/>
      <c r="D102" s="21"/>
      <c r="E102" s="26">
        <f>E103</f>
        <v>270</v>
      </c>
    </row>
    <row r="103" spans="1:5" ht="54.6" customHeight="1">
      <c r="B103" s="31" t="s">
        <v>234</v>
      </c>
      <c r="C103" s="21" t="s">
        <v>93</v>
      </c>
      <c r="D103" s="21"/>
      <c r="E103" s="26">
        <f>E105</f>
        <v>270</v>
      </c>
    </row>
    <row r="104" spans="1:5" ht="59.45" customHeight="1">
      <c r="B104" s="31" t="s">
        <v>235</v>
      </c>
      <c r="C104" s="29" t="s">
        <v>170</v>
      </c>
      <c r="D104" s="21"/>
      <c r="E104" s="26">
        <f>E105</f>
        <v>270</v>
      </c>
    </row>
    <row r="105" spans="1:5" ht="43.9" customHeight="1">
      <c r="B105" s="22" t="s">
        <v>38</v>
      </c>
      <c r="C105" s="29" t="s">
        <v>170</v>
      </c>
      <c r="D105" s="21" t="s">
        <v>39</v>
      </c>
      <c r="E105" s="26">
        <f>200+70</f>
        <v>270</v>
      </c>
    </row>
    <row r="106" spans="1:5" ht="43.9" hidden="1" customHeight="1">
      <c r="B106" s="23"/>
      <c r="C106" s="21"/>
      <c r="D106" s="21"/>
      <c r="E106" s="26"/>
    </row>
    <row r="107" spans="1:5" ht="30" hidden="1" customHeight="1">
      <c r="B107" s="56" t="s">
        <v>94</v>
      </c>
      <c r="C107" s="54"/>
      <c r="D107" s="54"/>
      <c r="E107" s="78">
        <f>E108+E113+E122</f>
        <v>46840</v>
      </c>
    </row>
    <row r="108" spans="1:5" ht="25.15" hidden="1" customHeight="1">
      <c r="B108" s="28" t="s">
        <v>95</v>
      </c>
      <c r="E108" s="26">
        <f>E109</f>
        <v>4656.8</v>
      </c>
    </row>
    <row r="109" spans="1:5" ht="58.15" customHeight="1">
      <c r="B109" s="30" t="s">
        <v>96</v>
      </c>
      <c r="C109" s="21" t="s">
        <v>97</v>
      </c>
      <c r="E109" s="26">
        <f>E110</f>
        <v>4656.8</v>
      </c>
    </row>
    <row r="110" spans="1:5" ht="60" customHeight="1">
      <c r="B110" s="30" t="s">
        <v>98</v>
      </c>
      <c r="C110" s="29" t="s">
        <v>171</v>
      </c>
      <c r="D110" s="21"/>
      <c r="E110" s="26">
        <f>E111+E112</f>
        <v>4656.8</v>
      </c>
    </row>
    <row r="111" spans="1:5" ht="43.9" customHeight="1">
      <c r="B111" s="22" t="s">
        <v>38</v>
      </c>
      <c r="C111" s="29" t="s">
        <v>171</v>
      </c>
      <c r="D111" s="21" t="s">
        <v>39</v>
      </c>
      <c r="E111" s="26">
        <v>20</v>
      </c>
    </row>
    <row r="112" spans="1:5" ht="43.9" customHeight="1">
      <c r="B112" s="36" t="s">
        <v>99</v>
      </c>
      <c r="C112" s="29" t="s">
        <v>171</v>
      </c>
      <c r="D112" s="21" t="s">
        <v>100</v>
      </c>
      <c r="E112" s="26">
        <v>4636.8</v>
      </c>
    </row>
    <row r="113" spans="1:5" s="13" customFormat="1" ht="31.15" hidden="1" customHeight="1">
      <c r="A113" s="12"/>
      <c r="B113" s="28" t="s">
        <v>101</v>
      </c>
      <c r="C113" s="21"/>
      <c r="D113" s="21"/>
      <c r="E113" s="26">
        <f>E114</f>
        <v>41007.199999999997</v>
      </c>
    </row>
    <row r="114" spans="1:5" s="13" customFormat="1" ht="61.15" customHeight="1">
      <c r="A114" s="12"/>
      <c r="B114" s="30" t="s">
        <v>230</v>
      </c>
      <c r="C114" s="21" t="s">
        <v>102</v>
      </c>
      <c r="D114" s="21"/>
      <c r="E114" s="26">
        <f>E115+E120+E118</f>
        <v>41007.199999999997</v>
      </c>
    </row>
    <row r="115" spans="1:5" s="13" customFormat="1" ht="53.45" customHeight="1">
      <c r="A115" s="12"/>
      <c r="B115" s="30" t="s">
        <v>249</v>
      </c>
      <c r="C115" s="21" t="s">
        <v>172</v>
      </c>
      <c r="D115" s="21"/>
      <c r="E115" s="26">
        <f>E116+E117</f>
        <v>10243.499999999998</v>
      </c>
    </row>
    <row r="116" spans="1:5" s="13" customFormat="1" ht="43.9" customHeight="1">
      <c r="A116" s="12"/>
      <c r="B116" s="22" t="s">
        <v>38</v>
      </c>
      <c r="C116" s="21" t="s">
        <v>172</v>
      </c>
      <c r="D116" s="21" t="s">
        <v>39</v>
      </c>
      <c r="E116" s="26">
        <f>6807+1196.4+1200+867.8-175.5</f>
        <v>9895.6999999999989</v>
      </c>
    </row>
    <row r="117" spans="1:5" s="13" customFormat="1" ht="36" customHeight="1">
      <c r="A117" s="12"/>
      <c r="B117" s="22" t="s">
        <v>209</v>
      </c>
      <c r="C117" s="21" t="s">
        <v>172</v>
      </c>
      <c r="D117" s="21" t="s">
        <v>113</v>
      </c>
      <c r="E117" s="26">
        <f>2800-600-1852.2</f>
        <v>347.79999999999995</v>
      </c>
    </row>
    <row r="118" spans="1:5" s="13" customFormat="1" ht="94.9" customHeight="1">
      <c r="A118" s="12"/>
      <c r="B118" s="36" t="s">
        <v>269</v>
      </c>
      <c r="C118" s="21" t="s">
        <v>266</v>
      </c>
      <c r="D118" s="21"/>
      <c r="E118" s="26">
        <f>E119</f>
        <v>24400.2</v>
      </c>
    </row>
    <row r="119" spans="1:5" s="13" customFormat="1" ht="43.9" customHeight="1">
      <c r="A119" s="12"/>
      <c r="B119" s="22" t="s">
        <v>38</v>
      </c>
      <c r="C119" s="21" t="s">
        <v>266</v>
      </c>
      <c r="D119" s="21" t="s">
        <v>39</v>
      </c>
      <c r="E119" s="26">
        <f>20000.2+4400</f>
        <v>24400.2</v>
      </c>
    </row>
    <row r="120" spans="1:5" s="13" customFormat="1" ht="44.45" customHeight="1">
      <c r="A120" s="12"/>
      <c r="B120" s="30" t="s">
        <v>239</v>
      </c>
      <c r="C120" s="21" t="s">
        <v>238</v>
      </c>
      <c r="D120" s="21"/>
      <c r="E120" s="26">
        <f>E121</f>
        <v>6363.5</v>
      </c>
    </row>
    <row r="121" spans="1:5" s="13" customFormat="1" ht="43.9" customHeight="1">
      <c r="A121" s="12"/>
      <c r="B121" s="22" t="s">
        <v>38</v>
      </c>
      <c r="C121" s="21" t="s">
        <v>238</v>
      </c>
      <c r="D121" s="21" t="s">
        <v>39</v>
      </c>
      <c r="E121" s="26">
        <f>7000-596.4-1200+984.4+175.5</f>
        <v>6363.5</v>
      </c>
    </row>
    <row r="122" spans="1:5" ht="29.45" hidden="1" customHeight="1">
      <c r="B122" s="37" t="s">
        <v>103</v>
      </c>
      <c r="C122" s="21"/>
      <c r="D122" s="21"/>
      <c r="E122" s="26">
        <f>E123+E132</f>
        <v>1176</v>
      </c>
    </row>
    <row r="123" spans="1:5" ht="57" customHeight="1">
      <c r="B123" s="36" t="s">
        <v>197</v>
      </c>
      <c r="C123" s="21" t="s">
        <v>104</v>
      </c>
      <c r="D123" s="21"/>
      <c r="E123" s="26">
        <f>E124+E126+E130+E128</f>
        <v>1126</v>
      </c>
    </row>
    <row r="124" spans="1:5" ht="30" customHeight="1">
      <c r="B124" s="2" t="s">
        <v>210</v>
      </c>
      <c r="C124" s="21" t="s">
        <v>173</v>
      </c>
      <c r="D124" s="21"/>
      <c r="E124" s="26">
        <f>E125</f>
        <v>505</v>
      </c>
    </row>
    <row r="125" spans="1:5" ht="43.9" customHeight="1">
      <c r="B125" s="22" t="s">
        <v>38</v>
      </c>
      <c r="C125" s="21" t="s">
        <v>173</v>
      </c>
      <c r="D125" s="21" t="s">
        <v>39</v>
      </c>
      <c r="E125" s="26">
        <f>600-95</f>
        <v>505</v>
      </c>
    </row>
    <row r="126" spans="1:5" ht="25.9" customHeight="1">
      <c r="B126" s="2" t="s">
        <v>211</v>
      </c>
      <c r="C126" s="21" t="s">
        <v>212</v>
      </c>
      <c r="D126" s="21"/>
      <c r="E126" s="26">
        <f>E127</f>
        <v>150</v>
      </c>
    </row>
    <row r="127" spans="1:5" ht="43.9" customHeight="1">
      <c r="B127" s="22" t="s">
        <v>38</v>
      </c>
      <c r="C127" s="21" t="s">
        <v>212</v>
      </c>
      <c r="D127" s="21" t="s">
        <v>39</v>
      </c>
      <c r="E127" s="26">
        <v>150</v>
      </c>
    </row>
    <row r="128" spans="1:5" ht="43.9" customHeight="1">
      <c r="A128" s="90"/>
      <c r="B128" s="22" t="s">
        <v>283</v>
      </c>
      <c r="C128" s="21" t="s">
        <v>284</v>
      </c>
      <c r="D128" s="21"/>
      <c r="E128" s="26">
        <f>E129</f>
        <v>376</v>
      </c>
    </row>
    <row r="129" spans="1:5" ht="43.9" customHeight="1">
      <c r="A129" s="90"/>
      <c r="B129" s="22" t="s">
        <v>38</v>
      </c>
      <c r="C129" s="21" t="s">
        <v>284</v>
      </c>
      <c r="D129" s="21" t="s">
        <v>39</v>
      </c>
      <c r="E129" s="26">
        <v>376</v>
      </c>
    </row>
    <row r="130" spans="1:5" ht="43.9" customHeight="1">
      <c r="A130" s="85"/>
      <c r="B130" s="2" t="s">
        <v>288</v>
      </c>
      <c r="C130" s="21" t="s">
        <v>272</v>
      </c>
      <c r="D130" s="21"/>
      <c r="E130" s="26">
        <f>E131</f>
        <v>95</v>
      </c>
    </row>
    <row r="131" spans="1:5" ht="43.9" customHeight="1">
      <c r="A131" s="85"/>
      <c r="B131" s="22" t="s">
        <v>38</v>
      </c>
      <c r="C131" s="21" t="s">
        <v>272</v>
      </c>
      <c r="D131" s="21" t="s">
        <v>39</v>
      </c>
      <c r="E131" s="26">
        <v>95</v>
      </c>
    </row>
    <row r="132" spans="1:5" ht="57" customHeight="1">
      <c r="B132" s="28" t="s">
        <v>105</v>
      </c>
      <c r="C132" s="21" t="s">
        <v>106</v>
      </c>
      <c r="D132" s="21"/>
      <c r="E132" s="26">
        <f>E134</f>
        <v>50</v>
      </c>
    </row>
    <row r="133" spans="1:5" ht="53.45" customHeight="1">
      <c r="B133" s="28" t="s">
        <v>200</v>
      </c>
      <c r="C133" s="29" t="s">
        <v>174</v>
      </c>
      <c r="D133" s="21"/>
      <c r="E133" s="26">
        <f>E134</f>
        <v>50</v>
      </c>
    </row>
    <row r="134" spans="1:5" ht="39.6" customHeight="1">
      <c r="B134" s="36" t="s">
        <v>99</v>
      </c>
      <c r="C134" s="29" t="s">
        <v>174</v>
      </c>
      <c r="D134" s="21" t="s">
        <v>100</v>
      </c>
      <c r="E134" s="26">
        <v>50</v>
      </c>
    </row>
    <row r="135" spans="1:5" ht="31.15" hidden="1" customHeight="1">
      <c r="B135" s="22"/>
      <c r="C135" s="29"/>
      <c r="D135" s="21"/>
      <c r="E135" s="26"/>
    </row>
    <row r="136" spans="1:5" s="60" customFormat="1" ht="45.6" hidden="1" customHeight="1">
      <c r="A136" s="59"/>
      <c r="B136" s="58" t="s">
        <v>107</v>
      </c>
      <c r="C136" s="54"/>
      <c r="D136" s="54"/>
      <c r="E136" s="78">
        <f>E137+E149</f>
        <v>36939.699999999997</v>
      </c>
    </row>
    <row r="137" spans="1:5" s="13" customFormat="1" ht="24" hidden="1" customHeight="1">
      <c r="A137" s="12"/>
      <c r="B137" s="28" t="s">
        <v>108</v>
      </c>
      <c r="C137" s="21"/>
      <c r="D137" s="21"/>
      <c r="E137" s="26">
        <f>E138+E141+E146</f>
        <v>16465.3</v>
      </c>
    </row>
    <row r="138" spans="1:5" s="13" customFormat="1" ht="80.25" customHeight="1">
      <c r="A138" s="12"/>
      <c r="B138" s="28" t="s">
        <v>109</v>
      </c>
      <c r="C138" s="21" t="s">
        <v>110</v>
      </c>
      <c r="D138" s="21"/>
      <c r="E138" s="26">
        <f>E140</f>
        <v>7800</v>
      </c>
    </row>
    <row r="139" spans="1:5" ht="81" customHeight="1">
      <c r="B139" s="28" t="s">
        <v>111</v>
      </c>
      <c r="C139" s="29" t="s">
        <v>175</v>
      </c>
      <c r="D139" s="21"/>
      <c r="E139" s="26">
        <f>E140</f>
        <v>7800</v>
      </c>
    </row>
    <row r="140" spans="1:5" s="13" customFormat="1" ht="36" customHeight="1">
      <c r="A140" s="12"/>
      <c r="B140" s="30" t="s">
        <v>112</v>
      </c>
      <c r="C140" s="29" t="s">
        <v>175</v>
      </c>
      <c r="D140" s="25" t="s">
        <v>113</v>
      </c>
      <c r="E140" s="26">
        <v>7800</v>
      </c>
    </row>
    <row r="141" spans="1:5" s="13" customFormat="1" ht="45.75" customHeight="1">
      <c r="A141" s="12"/>
      <c r="B141" s="67" t="s">
        <v>114</v>
      </c>
      <c r="C141" s="21" t="s">
        <v>115</v>
      </c>
      <c r="D141" s="21"/>
      <c r="E141" s="26">
        <f>E142</f>
        <v>3981.4</v>
      </c>
    </row>
    <row r="142" spans="1:5" s="13" customFormat="1" ht="60.75" customHeight="1">
      <c r="A142" s="12"/>
      <c r="B142" s="30" t="s">
        <v>116</v>
      </c>
      <c r="C142" s="21" t="s">
        <v>176</v>
      </c>
      <c r="D142" s="21"/>
      <c r="E142" s="26">
        <f>E144+E143</f>
        <v>3981.4</v>
      </c>
    </row>
    <row r="143" spans="1:5" s="13" customFormat="1" ht="43.9" customHeight="1">
      <c r="A143" s="12"/>
      <c r="B143" s="22" t="s">
        <v>38</v>
      </c>
      <c r="C143" s="21" t="s">
        <v>176</v>
      </c>
      <c r="D143" s="21" t="s">
        <v>39</v>
      </c>
      <c r="E143" s="26">
        <f>4165.3-1422.6-183.9</f>
        <v>2558.8000000000002</v>
      </c>
    </row>
    <row r="144" spans="1:5" s="13" customFormat="1" ht="34.15" customHeight="1">
      <c r="A144" s="12"/>
      <c r="B144" s="30" t="s">
        <v>112</v>
      </c>
      <c r="C144" s="21" t="s">
        <v>176</v>
      </c>
      <c r="D144" s="21" t="s">
        <v>113</v>
      </c>
      <c r="E144" s="26">
        <f>1422.6</f>
        <v>1422.6</v>
      </c>
    </row>
    <row r="145" spans="1:5" s="13" customFormat="1" ht="43.9" customHeight="1">
      <c r="A145" s="12"/>
      <c r="B145" s="31" t="s">
        <v>117</v>
      </c>
      <c r="C145" s="21" t="s">
        <v>118</v>
      </c>
      <c r="D145" s="21"/>
      <c r="E145" s="26">
        <f>E146</f>
        <v>4683.8999999999996</v>
      </c>
    </row>
    <row r="146" spans="1:5" s="13" customFormat="1" ht="63.6" customHeight="1">
      <c r="A146" s="12"/>
      <c r="B146" s="31" t="s">
        <v>227</v>
      </c>
      <c r="C146" s="21" t="s">
        <v>177</v>
      </c>
      <c r="D146" s="21"/>
      <c r="E146" s="26">
        <f>E147+E148</f>
        <v>4683.8999999999996</v>
      </c>
    </row>
    <row r="147" spans="1:5" s="13" customFormat="1" ht="43.9" customHeight="1">
      <c r="A147" s="12"/>
      <c r="B147" s="22" t="s">
        <v>38</v>
      </c>
      <c r="C147" s="21" t="s">
        <v>177</v>
      </c>
      <c r="D147" s="21" t="s">
        <v>39</v>
      </c>
      <c r="E147" s="26">
        <f>1100+183.9+500</f>
        <v>1783.9</v>
      </c>
    </row>
    <row r="148" spans="1:5" s="13" customFormat="1" ht="27.6" customHeight="1">
      <c r="A148" s="12"/>
      <c r="B148" s="67" t="s">
        <v>112</v>
      </c>
      <c r="C148" s="21" t="s">
        <v>177</v>
      </c>
      <c r="D148" s="21" t="s">
        <v>113</v>
      </c>
      <c r="E148" s="26">
        <f>3400-500</f>
        <v>2900</v>
      </c>
    </row>
    <row r="149" spans="1:5" s="13" customFormat="1" ht="27" hidden="1" customHeight="1">
      <c r="A149" s="12"/>
      <c r="B149" s="28" t="s">
        <v>119</v>
      </c>
      <c r="C149" s="21"/>
      <c r="D149" s="21"/>
      <c r="E149" s="26">
        <f>E150+E160</f>
        <v>20474.400000000001</v>
      </c>
    </row>
    <row r="150" spans="1:5" s="13" customFormat="1" ht="43.9" customHeight="1">
      <c r="A150" s="12"/>
      <c r="B150" s="28" t="s">
        <v>198</v>
      </c>
      <c r="C150" s="25" t="s">
        <v>120</v>
      </c>
      <c r="D150" s="21"/>
      <c r="E150" s="26">
        <f>E151+E153+E156+E158</f>
        <v>17681.2</v>
      </c>
    </row>
    <row r="151" spans="1:5" s="13" customFormat="1" ht="27.6" customHeight="1">
      <c r="A151" s="12"/>
      <c r="B151" s="23" t="s">
        <v>121</v>
      </c>
      <c r="C151" s="21" t="s">
        <v>123</v>
      </c>
      <c r="D151" s="21"/>
      <c r="E151" s="26">
        <f>E152</f>
        <v>10018</v>
      </c>
    </row>
    <row r="152" spans="1:5" s="13" customFormat="1" ht="39" customHeight="1">
      <c r="A152" s="12"/>
      <c r="B152" s="22" t="s">
        <v>38</v>
      </c>
      <c r="C152" s="21" t="s">
        <v>123</v>
      </c>
      <c r="D152" s="21" t="s">
        <v>39</v>
      </c>
      <c r="E152" s="26">
        <f>10000+13.9+4.1</f>
        <v>10018</v>
      </c>
    </row>
    <row r="153" spans="1:5" s="13" customFormat="1" ht="28.15" customHeight="1">
      <c r="A153" s="12"/>
      <c r="B153" s="23" t="s">
        <v>122</v>
      </c>
      <c r="C153" s="21" t="s">
        <v>178</v>
      </c>
      <c r="D153" s="21"/>
      <c r="E153" s="26">
        <f>E155+E154</f>
        <v>1446</v>
      </c>
    </row>
    <row r="154" spans="1:5" s="13" customFormat="1" ht="36" customHeight="1">
      <c r="A154" s="12"/>
      <c r="B154" s="22" t="s">
        <v>38</v>
      </c>
      <c r="C154" s="21" t="s">
        <v>178</v>
      </c>
      <c r="D154" s="21" t="s">
        <v>39</v>
      </c>
      <c r="E154" s="26">
        <f>35+1200-390.5</f>
        <v>844.5</v>
      </c>
    </row>
    <row r="155" spans="1:5" s="13" customFormat="1" ht="29.45" customHeight="1">
      <c r="A155" s="12"/>
      <c r="B155" s="67" t="s">
        <v>112</v>
      </c>
      <c r="C155" s="21" t="s">
        <v>178</v>
      </c>
      <c r="D155" s="21" t="s">
        <v>113</v>
      </c>
      <c r="E155" s="26">
        <f>714.3-112.8</f>
        <v>601.5</v>
      </c>
    </row>
    <row r="156" spans="1:5" s="13" customFormat="1" ht="28.15" customHeight="1">
      <c r="A156" s="12"/>
      <c r="B156" s="23" t="s">
        <v>221</v>
      </c>
      <c r="C156" s="21" t="s">
        <v>222</v>
      </c>
      <c r="D156" s="21"/>
      <c r="E156" s="26">
        <f>E157</f>
        <v>1830.2</v>
      </c>
    </row>
    <row r="157" spans="1:5" s="13" customFormat="1" ht="41.25" customHeight="1">
      <c r="A157" s="12"/>
      <c r="B157" s="22" t="s">
        <v>38</v>
      </c>
      <c r="C157" s="21" t="s">
        <v>222</v>
      </c>
      <c r="D157" s="21" t="s">
        <v>39</v>
      </c>
      <c r="E157" s="26">
        <f>136.1+410+200+522.7+300+183.6+77.8</f>
        <v>1830.2</v>
      </c>
    </row>
    <row r="158" spans="1:5" s="13" customFormat="1" ht="24.75" customHeight="1">
      <c r="A158" s="12"/>
      <c r="B158" s="22" t="s">
        <v>291</v>
      </c>
      <c r="C158" s="21" t="s">
        <v>250</v>
      </c>
      <c r="D158" s="21"/>
      <c r="E158" s="26">
        <f>E159</f>
        <v>4387</v>
      </c>
    </row>
    <row r="159" spans="1:5" s="13" customFormat="1" ht="38.25" customHeight="1">
      <c r="A159" s="12"/>
      <c r="B159" s="22" t="s">
        <v>38</v>
      </c>
      <c r="C159" s="21" t="s">
        <v>250</v>
      </c>
      <c r="D159" s="21" t="s">
        <v>39</v>
      </c>
      <c r="E159" s="26">
        <f>2764.3+787.5+588-107.7-261.4+620.4-4.1</f>
        <v>4387</v>
      </c>
    </row>
    <row r="160" spans="1:5" s="13" customFormat="1" ht="59.45" customHeight="1">
      <c r="A160" s="12"/>
      <c r="B160" s="23" t="s">
        <v>201</v>
      </c>
      <c r="C160" s="21" t="s">
        <v>124</v>
      </c>
      <c r="D160" s="21"/>
      <c r="E160" s="26">
        <f>E164+E162</f>
        <v>2793.2</v>
      </c>
    </row>
    <row r="161" spans="1:5" s="13" customFormat="1" ht="22.15" customHeight="1">
      <c r="A161" s="12"/>
      <c r="B161" s="23" t="s">
        <v>247</v>
      </c>
      <c r="C161" s="21" t="s">
        <v>179</v>
      </c>
      <c r="D161" s="21"/>
      <c r="E161" s="26">
        <f>E162</f>
        <v>100</v>
      </c>
    </row>
    <row r="162" spans="1:5" s="13" customFormat="1" ht="40.15" customHeight="1">
      <c r="A162" s="12"/>
      <c r="B162" s="22" t="s">
        <v>38</v>
      </c>
      <c r="C162" s="21" t="s">
        <v>179</v>
      </c>
      <c r="D162" s="21" t="s">
        <v>39</v>
      </c>
      <c r="E162" s="26">
        <v>100</v>
      </c>
    </row>
    <row r="163" spans="1:5" s="13" customFormat="1" ht="23.45" customHeight="1">
      <c r="A163" s="12"/>
      <c r="B163" s="23" t="s">
        <v>125</v>
      </c>
      <c r="C163" s="21" t="s">
        <v>223</v>
      </c>
      <c r="D163" s="21"/>
      <c r="E163" s="26">
        <f>E164</f>
        <v>2693.2</v>
      </c>
    </row>
    <row r="164" spans="1:5" s="13" customFormat="1" ht="38.450000000000003" customHeight="1">
      <c r="A164" s="12"/>
      <c r="B164" s="22" t="s">
        <v>38</v>
      </c>
      <c r="C164" s="21" t="s">
        <v>223</v>
      </c>
      <c r="D164" s="21" t="s">
        <v>39</v>
      </c>
      <c r="E164" s="26">
        <f>2195+498.2</f>
        <v>2693.2</v>
      </c>
    </row>
    <row r="165" spans="1:5" s="13" customFormat="1" ht="43.9" hidden="1" customHeight="1">
      <c r="A165" s="12"/>
      <c r="B165" s="22"/>
      <c r="C165" s="21"/>
      <c r="D165" s="21"/>
      <c r="E165" s="26"/>
    </row>
    <row r="166" spans="1:5" s="13" customFormat="1" ht="28.15" hidden="1" customHeight="1">
      <c r="A166" s="48"/>
      <c r="B166" s="61" t="s">
        <v>128</v>
      </c>
      <c r="C166" s="54"/>
      <c r="D166" s="54"/>
      <c r="E166" s="78">
        <f>E167</f>
        <v>3027.1000000000004</v>
      </c>
    </row>
    <row r="167" spans="1:5" s="13" customFormat="1" ht="25.15" hidden="1" customHeight="1">
      <c r="A167" s="12"/>
      <c r="B167" s="28" t="s">
        <v>129</v>
      </c>
      <c r="C167" s="21"/>
      <c r="D167" s="21"/>
      <c r="E167" s="26">
        <f>E168</f>
        <v>3027.1000000000004</v>
      </c>
    </row>
    <row r="168" spans="1:5" s="13" customFormat="1" ht="30.6" customHeight="1">
      <c r="A168" s="12"/>
      <c r="B168" s="38" t="s">
        <v>213</v>
      </c>
      <c r="C168" s="25" t="s">
        <v>126</v>
      </c>
      <c r="D168" s="21"/>
      <c r="E168" s="26">
        <f>E169+E173</f>
        <v>3027.1000000000004</v>
      </c>
    </row>
    <row r="169" spans="1:5" s="13" customFormat="1" ht="22.15" customHeight="1">
      <c r="A169" s="12"/>
      <c r="B169" s="28" t="s">
        <v>202</v>
      </c>
      <c r="C169" s="39" t="s">
        <v>185</v>
      </c>
      <c r="D169" s="21"/>
      <c r="E169" s="26">
        <f>E170+E171+E172</f>
        <v>2329.4</v>
      </c>
    </row>
    <row r="170" spans="1:5" s="13" customFormat="1" ht="22.15" customHeight="1">
      <c r="A170" s="12"/>
      <c r="B170" s="22" t="s">
        <v>73</v>
      </c>
      <c r="C170" s="39" t="s">
        <v>185</v>
      </c>
      <c r="D170" s="21" t="s">
        <v>74</v>
      </c>
      <c r="E170" s="26">
        <f>1524.5+460.4</f>
        <v>1984.9</v>
      </c>
    </row>
    <row r="171" spans="1:5" s="13" customFormat="1" ht="40.15" customHeight="1">
      <c r="A171" s="12"/>
      <c r="B171" s="22" t="s">
        <v>38</v>
      </c>
      <c r="C171" s="39" t="s">
        <v>185</v>
      </c>
      <c r="D171" s="21" t="s">
        <v>39</v>
      </c>
      <c r="E171" s="26">
        <f>2329.4-E170-E172</f>
        <v>329.3</v>
      </c>
    </row>
    <row r="172" spans="1:5" s="13" customFormat="1" ht="26.45" customHeight="1">
      <c r="A172" s="12"/>
      <c r="B172" s="28" t="s">
        <v>40</v>
      </c>
      <c r="C172" s="39" t="s">
        <v>185</v>
      </c>
      <c r="D172" s="21" t="s">
        <v>41</v>
      </c>
      <c r="E172" s="26">
        <v>15.2</v>
      </c>
    </row>
    <row r="173" spans="1:5" s="13" customFormat="1" ht="47.25" customHeight="1">
      <c r="A173" s="12"/>
      <c r="B173" s="23" t="s">
        <v>214</v>
      </c>
      <c r="C173" s="21" t="s">
        <v>186</v>
      </c>
      <c r="D173" s="21"/>
      <c r="E173" s="26">
        <f>SUM(E174:E176)</f>
        <v>697.7</v>
      </c>
    </row>
    <row r="174" spans="1:5" s="13" customFormat="1" ht="26.45" customHeight="1">
      <c r="A174" s="12"/>
      <c r="B174" s="22" t="s">
        <v>29</v>
      </c>
      <c r="C174" s="21" t="s">
        <v>186</v>
      </c>
      <c r="D174" s="21" t="s">
        <v>74</v>
      </c>
      <c r="E174" s="26">
        <f>77.7+108.8+32.9-4.1</f>
        <v>215.3</v>
      </c>
    </row>
    <row r="175" spans="1:5" s="13" customFormat="1" ht="37.9" customHeight="1">
      <c r="A175" s="12"/>
      <c r="B175" s="22" t="s">
        <v>38</v>
      </c>
      <c r="C175" s="21" t="s">
        <v>186</v>
      </c>
      <c r="D175" s="21" t="s">
        <v>39</v>
      </c>
      <c r="E175" s="26">
        <f>525-108.8-32.9+95+4.1</f>
        <v>482.40000000000003</v>
      </c>
    </row>
    <row r="176" spans="1:5" s="13" customFormat="1" ht="40.5" hidden="1" customHeight="1">
      <c r="A176" s="12"/>
      <c r="B176" s="68" t="s">
        <v>81</v>
      </c>
      <c r="C176" s="21" t="s">
        <v>186</v>
      </c>
      <c r="D176" s="21" t="s">
        <v>82</v>
      </c>
      <c r="E176" s="26">
        <f>95-95</f>
        <v>0</v>
      </c>
    </row>
    <row r="177" spans="1:11" s="13" customFormat="1" ht="45" hidden="1" customHeight="1">
      <c r="A177" s="12"/>
      <c r="B177" s="10"/>
      <c r="C177" s="29"/>
      <c r="D177" s="21"/>
      <c r="E177" s="26"/>
    </row>
    <row r="178" spans="1:11" ht="43.9" hidden="1" customHeight="1">
      <c r="B178" s="58" t="s">
        <v>131</v>
      </c>
      <c r="C178" s="54"/>
      <c r="D178" s="54"/>
      <c r="E178" s="78">
        <f>E179</f>
        <v>33093.949999999997</v>
      </c>
    </row>
    <row r="179" spans="1:11" ht="6.75" hidden="1" customHeight="1">
      <c r="B179" s="28" t="s">
        <v>132</v>
      </c>
      <c r="C179" s="21"/>
      <c r="D179" s="21"/>
      <c r="E179" s="26">
        <f>E180</f>
        <v>33093.949999999997</v>
      </c>
    </row>
    <row r="180" spans="1:11" ht="42" customHeight="1">
      <c r="B180" s="23" t="s">
        <v>215</v>
      </c>
      <c r="C180" s="25" t="s">
        <v>127</v>
      </c>
      <c r="D180" s="21"/>
      <c r="E180" s="26">
        <f>E181+E201+E189+E185+E195+E193+E204+E197+E191+E187</f>
        <v>33093.949999999997</v>
      </c>
    </row>
    <row r="181" spans="1:11" ht="27" customHeight="1">
      <c r="B181" s="28" t="s">
        <v>180</v>
      </c>
      <c r="C181" s="39" t="s">
        <v>187</v>
      </c>
      <c r="D181" s="21"/>
      <c r="E181" s="26">
        <f>E182+E183+E184</f>
        <v>6492.8499999999995</v>
      </c>
    </row>
    <row r="182" spans="1:11" ht="27.6" customHeight="1">
      <c r="B182" s="22" t="s">
        <v>73</v>
      </c>
      <c r="C182" s="39" t="s">
        <v>187</v>
      </c>
      <c r="D182" s="21" t="s">
        <v>74</v>
      </c>
      <c r="E182" s="26">
        <f>4217.3+319.65+96.7</f>
        <v>4633.6499999999996</v>
      </c>
    </row>
    <row r="183" spans="1:11" ht="43.9" customHeight="1">
      <c r="B183" s="22" t="s">
        <v>38</v>
      </c>
      <c r="C183" s="39" t="s">
        <v>187</v>
      </c>
      <c r="D183" s="21" t="s">
        <v>39</v>
      </c>
      <c r="E183" s="26">
        <f>1810.5</f>
        <v>1810.5</v>
      </c>
    </row>
    <row r="184" spans="1:11" ht="26.45" customHeight="1">
      <c r="B184" s="28" t="s">
        <v>40</v>
      </c>
      <c r="C184" s="39" t="s">
        <v>187</v>
      </c>
      <c r="D184" s="21" t="s">
        <v>41</v>
      </c>
      <c r="E184" s="26">
        <f>48.7</f>
        <v>48.7</v>
      </c>
    </row>
    <row r="185" spans="1:11" ht="24.6" customHeight="1">
      <c r="B185" s="24" t="s">
        <v>181</v>
      </c>
      <c r="C185" s="25" t="s">
        <v>188</v>
      </c>
      <c r="D185" s="25"/>
      <c r="E185" s="26">
        <f>E186</f>
        <v>9362.9</v>
      </c>
    </row>
    <row r="186" spans="1:11" ht="24.6" customHeight="1">
      <c r="B186" s="30" t="s">
        <v>134</v>
      </c>
      <c r="C186" s="25" t="s">
        <v>188</v>
      </c>
      <c r="D186" s="25" t="s">
        <v>77</v>
      </c>
      <c r="E186" s="26">
        <f>9331+31.9</f>
        <v>9362.9</v>
      </c>
    </row>
    <row r="187" spans="1:11" ht="24.6" customHeight="1">
      <c r="A187" s="88"/>
      <c r="B187" s="30" t="s">
        <v>277</v>
      </c>
      <c r="C187" s="25" t="s">
        <v>278</v>
      </c>
      <c r="D187" s="25"/>
      <c r="E187" s="26">
        <f>E188</f>
        <v>1284</v>
      </c>
    </row>
    <row r="188" spans="1:11" ht="24.6" customHeight="1">
      <c r="A188" s="88"/>
      <c r="B188" s="30" t="s">
        <v>134</v>
      </c>
      <c r="C188" s="25" t="s">
        <v>278</v>
      </c>
      <c r="D188" s="25" t="s">
        <v>77</v>
      </c>
      <c r="E188" s="26">
        <f>684+600</f>
        <v>1284</v>
      </c>
    </row>
    <row r="189" spans="1:11" ht="24.6" customHeight="1">
      <c r="B189" s="24" t="s">
        <v>199</v>
      </c>
      <c r="C189" s="25" t="s">
        <v>189</v>
      </c>
      <c r="D189" s="25"/>
      <c r="E189" s="26">
        <f>E190</f>
        <v>4512.2</v>
      </c>
    </row>
    <row r="190" spans="1:11" ht="22.9" customHeight="1">
      <c r="B190" s="30" t="s">
        <v>135</v>
      </c>
      <c r="C190" s="25" t="s">
        <v>189</v>
      </c>
      <c r="D190" s="25" t="s">
        <v>136</v>
      </c>
      <c r="E190" s="26">
        <f>4512.2</f>
        <v>4512.2</v>
      </c>
    </row>
    <row r="191" spans="1:11" ht="43.9" customHeight="1">
      <c r="A191" s="83"/>
      <c r="B191" s="23" t="s">
        <v>216</v>
      </c>
      <c r="C191" s="25" t="s">
        <v>190</v>
      </c>
      <c r="D191" s="25"/>
      <c r="E191" s="26">
        <f>E192</f>
        <v>1776</v>
      </c>
      <c r="K191" s="40"/>
    </row>
    <row r="192" spans="1:11" ht="25.15" customHeight="1">
      <c r="A192" s="83"/>
      <c r="B192" s="30" t="s">
        <v>134</v>
      </c>
      <c r="C192" s="25" t="s">
        <v>190</v>
      </c>
      <c r="D192" s="25" t="s">
        <v>77</v>
      </c>
      <c r="E192" s="26">
        <f>300+400+750+326</f>
        <v>1776</v>
      </c>
    </row>
    <row r="193" spans="1:11" ht="52.9" customHeight="1">
      <c r="B193" s="23" t="s">
        <v>182</v>
      </c>
      <c r="C193" s="25" t="s">
        <v>191</v>
      </c>
      <c r="D193" s="25"/>
      <c r="E193" s="26">
        <f>E194</f>
        <v>1137.3999999999999</v>
      </c>
    </row>
    <row r="194" spans="1:11" ht="43.9" customHeight="1">
      <c r="B194" s="22" t="s">
        <v>38</v>
      </c>
      <c r="C194" s="25" t="s">
        <v>191</v>
      </c>
      <c r="D194" s="25" t="s">
        <v>39</v>
      </c>
      <c r="E194" s="26">
        <f>300+985.7-257.1+102.8+6</f>
        <v>1137.3999999999999</v>
      </c>
    </row>
    <row r="195" spans="1:11" ht="43.9" customHeight="1">
      <c r="B195" s="23" t="s">
        <v>268</v>
      </c>
      <c r="C195" s="25" t="s">
        <v>267</v>
      </c>
      <c r="D195" s="25"/>
      <c r="E195" s="26">
        <f>E196</f>
        <v>1382.7</v>
      </c>
      <c r="K195" s="40"/>
    </row>
    <row r="196" spans="1:11" ht="25.15" customHeight="1">
      <c r="B196" s="30" t="s">
        <v>134</v>
      </c>
      <c r="C196" s="25" t="s">
        <v>267</v>
      </c>
      <c r="D196" s="25" t="s">
        <v>77</v>
      </c>
      <c r="E196" s="26">
        <f>1682.7-300</f>
        <v>1382.7</v>
      </c>
    </row>
    <row r="197" spans="1:11" ht="54" customHeight="1">
      <c r="A197" s="82"/>
      <c r="B197" s="22" t="s">
        <v>263</v>
      </c>
      <c r="C197" s="70" t="s">
        <v>262</v>
      </c>
      <c r="D197" s="21"/>
      <c r="E197" s="84">
        <f>E198+E199+E200</f>
        <v>6858</v>
      </c>
    </row>
    <row r="198" spans="1:11" ht="26.45" customHeight="1">
      <c r="A198" s="82"/>
      <c r="B198" s="22" t="s">
        <v>73</v>
      </c>
      <c r="C198" s="70" t="s">
        <v>262</v>
      </c>
      <c r="D198" s="21" t="s">
        <v>74</v>
      </c>
      <c r="E198" s="84">
        <f>634.5+167.3+50.5</f>
        <v>852.3</v>
      </c>
    </row>
    <row r="199" spans="1:11" ht="24.6" customHeight="1">
      <c r="A199" s="82"/>
      <c r="B199" s="30" t="s">
        <v>134</v>
      </c>
      <c r="C199" s="70" t="s">
        <v>262</v>
      </c>
      <c r="D199" s="21" t="s">
        <v>77</v>
      </c>
      <c r="E199" s="84">
        <v>3387.5</v>
      </c>
    </row>
    <row r="200" spans="1:11" ht="22.9" customHeight="1">
      <c r="A200" s="82"/>
      <c r="B200" s="30" t="s">
        <v>135</v>
      </c>
      <c r="C200" s="70" t="s">
        <v>262</v>
      </c>
      <c r="D200" s="25" t="s">
        <v>136</v>
      </c>
      <c r="E200" s="84">
        <f>2836-217.8</f>
        <v>2618.1999999999998</v>
      </c>
    </row>
    <row r="201" spans="1:11" ht="37.5" customHeight="1">
      <c r="B201" s="22" t="s">
        <v>237</v>
      </c>
      <c r="C201" s="70" t="s">
        <v>240</v>
      </c>
      <c r="D201" s="21"/>
      <c r="E201" s="26">
        <f>E202+E203</f>
        <v>187.5</v>
      </c>
    </row>
    <row r="202" spans="1:11" ht="26.45" customHeight="1">
      <c r="B202" s="22" t="s">
        <v>73</v>
      </c>
      <c r="C202" s="70" t="s">
        <v>240</v>
      </c>
      <c r="D202" s="21" t="s">
        <v>74</v>
      </c>
      <c r="E202" s="26">
        <f>93.7</f>
        <v>93.7</v>
      </c>
    </row>
    <row r="203" spans="1:11" ht="24.6" customHeight="1">
      <c r="B203" s="30" t="s">
        <v>134</v>
      </c>
      <c r="C203" s="70" t="s">
        <v>240</v>
      </c>
      <c r="D203" s="21" t="s">
        <v>77</v>
      </c>
      <c r="E203" s="26">
        <f>46.9+46.9</f>
        <v>93.8</v>
      </c>
    </row>
    <row r="204" spans="1:11" ht="45" customHeight="1">
      <c r="A204" s="69"/>
      <c r="B204" s="24" t="s">
        <v>243</v>
      </c>
      <c r="C204" s="25" t="s">
        <v>242</v>
      </c>
      <c r="D204" s="25"/>
      <c r="E204" s="26">
        <f>E205</f>
        <v>100.40000000000009</v>
      </c>
    </row>
    <row r="205" spans="1:11" ht="24.6" customHeight="1">
      <c r="A205" s="69"/>
      <c r="B205" s="30" t="s">
        <v>134</v>
      </c>
      <c r="C205" s="25" t="s">
        <v>242</v>
      </c>
      <c r="D205" s="25" t="s">
        <v>77</v>
      </c>
      <c r="E205" s="26">
        <f>2487.9-1682.7-46.9-31.9-626</f>
        <v>100.40000000000009</v>
      </c>
    </row>
    <row r="206" spans="1:11" ht="43.9" hidden="1" customHeight="1">
      <c r="B206" s="62"/>
      <c r="C206" s="63"/>
      <c r="D206" s="63"/>
      <c r="E206" s="79"/>
    </row>
    <row r="207" spans="1:11" ht="30.6" hidden="1" customHeight="1">
      <c r="B207" s="64" t="s">
        <v>138</v>
      </c>
      <c r="C207" s="57"/>
      <c r="D207" s="57"/>
      <c r="E207" s="78" t="e">
        <f>E208+E222</f>
        <v>#REF!</v>
      </c>
    </row>
    <row r="208" spans="1:11" ht="25.9" hidden="1" customHeight="1">
      <c r="B208" s="35" t="s">
        <v>139</v>
      </c>
      <c r="C208" s="25"/>
      <c r="D208" s="25"/>
      <c r="E208" s="26">
        <f>E209+E217</f>
        <v>1340.3999999999999</v>
      </c>
    </row>
    <row r="209" spans="1:8" ht="61.5" customHeight="1">
      <c r="B209" s="35" t="s">
        <v>236</v>
      </c>
      <c r="C209" s="33" t="s">
        <v>130</v>
      </c>
      <c r="D209" s="25"/>
      <c r="E209" s="26">
        <f>E215+E210+E212</f>
        <v>630.39999999999986</v>
      </c>
      <c r="H209" s="40"/>
    </row>
    <row r="210" spans="1:8" s="13" customFormat="1" ht="52.15" customHeight="1">
      <c r="A210" s="12"/>
      <c r="B210" s="30" t="s">
        <v>297</v>
      </c>
      <c r="C210" s="21" t="s">
        <v>295</v>
      </c>
      <c r="D210" s="21"/>
      <c r="E210" s="26">
        <f>E211</f>
        <v>170.2</v>
      </c>
    </row>
    <row r="211" spans="1:8" ht="41.45" customHeight="1">
      <c r="A211" s="94"/>
      <c r="B211" s="34" t="s">
        <v>141</v>
      </c>
      <c r="C211" s="21" t="s">
        <v>295</v>
      </c>
      <c r="D211" s="21" t="s">
        <v>82</v>
      </c>
      <c r="E211" s="26">
        <v>170.2</v>
      </c>
    </row>
    <row r="212" spans="1:8" s="13" customFormat="1" ht="61.9" customHeight="1">
      <c r="A212" s="12"/>
      <c r="B212" s="30" t="s">
        <v>297</v>
      </c>
      <c r="C212" s="21" t="s">
        <v>296</v>
      </c>
      <c r="D212" s="21"/>
      <c r="E212" s="26">
        <f>E213</f>
        <v>230.09999999999991</v>
      </c>
    </row>
    <row r="213" spans="1:8" ht="41.45" customHeight="1">
      <c r="A213" s="94"/>
      <c r="B213" s="34" t="s">
        <v>141</v>
      </c>
      <c r="C213" s="21" t="s">
        <v>296</v>
      </c>
      <c r="D213" s="21" t="s">
        <v>82</v>
      </c>
      <c r="E213" s="26">
        <f>751+234.3-755.2</f>
        <v>230.09999999999991</v>
      </c>
    </row>
    <row r="214" spans="1:8" s="13" customFormat="1" ht="60.6" customHeight="1">
      <c r="A214" s="12"/>
      <c r="B214" s="35" t="s">
        <v>246</v>
      </c>
      <c r="C214" s="21" t="s">
        <v>241</v>
      </c>
      <c r="D214" s="21"/>
      <c r="E214" s="26">
        <f>E215</f>
        <v>230.09999999999991</v>
      </c>
    </row>
    <row r="215" spans="1:8" ht="41.45" customHeight="1">
      <c r="B215" s="34" t="s">
        <v>141</v>
      </c>
      <c r="C215" s="21" t="s">
        <v>241</v>
      </c>
      <c r="D215" s="21" t="s">
        <v>82</v>
      </c>
      <c r="E215" s="26">
        <f>751+234.3-755.2</f>
        <v>230.09999999999991</v>
      </c>
    </row>
    <row r="216" spans="1:8" ht="43.9" customHeight="1">
      <c r="B216" s="28" t="s">
        <v>142</v>
      </c>
      <c r="C216" s="29" t="s">
        <v>133</v>
      </c>
      <c r="D216" s="21"/>
      <c r="E216" s="26">
        <f>E218</f>
        <v>760</v>
      </c>
    </row>
    <row r="217" spans="1:8" ht="63.75" hidden="1" customHeight="1">
      <c r="B217" s="28" t="s">
        <v>246</v>
      </c>
      <c r="C217" s="29" t="s">
        <v>192</v>
      </c>
      <c r="D217" s="21"/>
      <c r="E217" s="26">
        <f>E220+E221</f>
        <v>710</v>
      </c>
    </row>
    <row r="218" spans="1:8" ht="43.9" customHeight="1">
      <c r="A218" s="74"/>
      <c r="B218" s="22" t="s">
        <v>258</v>
      </c>
      <c r="C218" s="21" t="s">
        <v>192</v>
      </c>
      <c r="D218" s="21"/>
      <c r="E218" s="26">
        <f>E219+E220+E221</f>
        <v>760</v>
      </c>
    </row>
    <row r="219" spans="1:8" ht="43.9" customHeight="1">
      <c r="B219" s="22" t="s">
        <v>38</v>
      </c>
      <c r="C219" s="21" t="s">
        <v>192</v>
      </c>
      <c r="D219" s="21" t="s">
        <v>39</v>
      </c>
      <c r="E219" s="26">
        <v>50</v>
      </c>
    </row>
    <row r="220" spans="1:8" ht="26.45" customHeight="1">
      <c r="A220" s="71"/>
      <c r="B220" s="34" t="s">
        <v>217</v>
      </c>
      <c r="C220" s="29" t="s">
        <v>192</v>
      </c>
      <c r="D220" s="21" t="s">
        <v>218</v>
      </c>
      <c r="E220" s="26">
        <v>350</v>
      </c>
    </row>
    <row r="221" spans="1:8" ht="36" customHeight="1">
      <c r="B221" s="68" t="s">
        <v>81</v>
      </c>
      <c r="C221" s="29" t="s">
        <v>192</v>
      </c>
      <c r="D221" s="21" t="s">
        <v>82</v>
      </c>
      <c r="E221" s="26">
        <f>710-E220</f>
        <v>360</v>
      </c>
    </row>
    <row r="222" spans="1:8" ht="26.45" hidden="1" customHeight="1">
      <c r="B222" s="34" t="s">
        <v>144</v>
      </c>
      <c r="C222" s="21"/>
      <c r="D222" s="21"/>
      <c r="E222" s="26" t="e">
        <f>E223+#REF!</f>
        <v>#REF!</v>
      </c>
    </row>
    <row r="223" spans="1:8" ht="82.5" customHeight="1">
      <c r="B223" s="28" t="s">
        <v>145</v>
      </c>
      <c r="C223" s="29" t="s">
        <v>137</v>
      </c>
      <c r="D223" s="21"/>
      <c r="E223" s="26">
        <f>E225</f>
        <v>158.4</v>
      </c>
    </row>
    <row r="224" spans="1:8" s="13" customFormat="1" ht="90" customHeight="1">
      <c r="A224" s="12"/>
      <c r="B224" s="28" t="s">
        <v>146</v>
      </c>
      <c r="C224" s="21" t="s">
        <v>219</v>
      </c>
      <c r="D224" s="21"/>
      <c r="E224" s="26">
        <f>E225</f>
        <v>158.4</v>
      </c>
    </row>
    <row r="225" spans="1:5" ht="43.9" customHeight="1">
      <c r="B225" s="22" t="s">
        <v>204</v>
      </c>
      <c r="C225" s="21" t="s">
        <v>219</v>
      </c>
      <c r="D225" s="21" t="s">
        <v>203</v>
      </c>
      <c r="E225" s="26">
        <v>158.4</v>
      </c>
    </row>
    <row r="226" spans="1:5" ht="27.6" hidden="1" customHeight="1">
      <c r="B226" s="58"/>
      <c r="C226" s="54"/>
      <c r="D226" s="54"/>
      <c r="E226" s="78"/>
    </row>
    <row r="227" spans="1:5" s="51" customFormat="1" ht="43.9" hidden="1" customHeight="1">
      <c r="A227" s="49"/>
      <c r="B227" s="65" t="s">
        <v>147</v>
      </c>
      <c r="C227" s="54"/>
      <c r="D227" s="54"/>
      <c r="E227" s="78">
        <f>E228</f>
        <v>12536</v>
      </c>
    </row>
    <row r="228" spans="1:5" ht="33" hidden="1" customHeight="1">
      <c r="B228" s="34" t="s">
        <v>148</v>
      </c>
      <c r="C228" s="21"/>
      <c r="D228" s="21"/>
      <c r="E228" s="26">
        <f>E229</f>
        <v>12536</v>
      </c>
    </row>
    <row r="229" spans="1:5" ht="62.25" customHeight="1">
      <c r="B229" s="28" t="s">
        <v>149</v>
      </c>
      <c r="C229" s="25" t="s">
        <v>140</v>
      </c>
      <c r="D229" s="21"/>
      <c r="E229" s="26">
        <f>E230+E235</f>
        <v>12536</v>
      </c>
    </row>
    <row r="230" spans="1:5" ht="33" customHeight="1">
      <c r="B230" s="24" t="s">
        <v>220</v>
      </c>
      <c r="C230" s="25" t="s">
        <v>193</v>
      </c>
      <c r="D230" s="21"/>
      <c r="E230" s="26">
        <f>E231</f>
        <v>9667.9</v>
      </c>
    </row>
    <row r="231" spans="1:5" ht="33" customHeight="1">
      <c r="B231" s="30" t="s">
        <v>134</v>
      </c>
      <c r="C231" s="25" t="s">
        <v>193</v>
      </c>
      <c r="D231" s="21" t="s">
        <v>77</v>
      </c>
      <c r="E231" s="26">
        <f>9667.9</f>
        <v>9667.9</v>
      </c>
    </row>
    <row r="232" spans="1:5" ht="31.9" hidden="1" customHeight="1">
      <c r="B232" s="28"/>
      <c r="C232" s="21"/>
      <c r="D232" s="21"/>
      <c r="E232" s="26"/>
    </row>
    <row r="233" spans="1:5" s="51" customFormat="1" ht="43.9" hidden="1" customHeight="1">
      <c r="A233" s="49"/>
      <c r="B233" s="65" t="s">
        <v>150</v>
      </c>
      <c r="C233" s="54"/>
      <c r="D233" s="54"/>
      <c r="E233" s="78">
        <f>E234</f>
        <v>2732</v>
      </c>
    </row>
    <row r="234" spans="1:5" ht="29.45" hidden="1" customHeight="1">
      <c r="B234" s="41" t="s">
        <v>151</v>
      </c>
      <c r="C234" s="21"/>
      <c r="D234" s="21"/>
      <c r="E234" s="26">
        <f>E237</f>
        <v>2732</v>
      </c>
    </row>
    <row r="235" spans="1:5" ht="33" customHeight="1">
      <c r="A235" s="86"/>
      <c r="B235" s="24" t="s">
        <v>281</v>
      </c>
      <c r="C235" s="25" t="s">
        <v>274</v>
      </c>
      <c r="D235" s="21"/>
      <c r="E235" s="26">
        <f>E236</f>
        <v>2868.1</v>
      </c>
    </row>
    <row r="236" spans="1:5" ht="33" customHeight="1">
      <c r="A236" s="86"/>
      <c r="B236" s="30" t="s">
        <v>134</v>
      </c>
      <c r="C236" s="25" t="s">
        <v>274</v>
      </c>
      <c r="D236" s="21" t="s">
        <v>77</v>
      </c>
      <c r="E236" s="26">
        <f>2868.1</f>
        <v>2868.1</v>
      </c>
    </row>
    <row r="237" spans="1:5" ht="29.45" customHeight="1">
      <c r="B237" s="23" t="s">
        <v>152</v>
      </c>
      <c r="C237" s="21" t="s">
        <v>143</v>
      </c>
      <c r="D237" s="21"/>
      <c r="E237" s="26">
        <f>E239</f>
        <v>2732</v>
      </c>
    </row>
    <row r="238" spans="1:5" ht="29.45" customHeight="1">
      <c r="B238" s="23" t="s">
        <v>153</v>
      </c>
      <c r="C238" s="21" t="s">
        <v>194</v>
      </c>
      <c r="D238" s="21"/>
      <c r="E238" s="26">
        <f>E239</f>
        <v>2732</v>
      </c>
    </row>
    <row r="239" spans="1:5" ht="29.45" customHeight="1">
      <c r="B239" s="23" t="s">
        <v>154</v>
      </c>
      <c r="C239" s="21" t="s">
        <v>194</v>
      </c>
      <c r="D239" s="21" t="s">
        <v>155</v>
      </c>
      <c r="E239" s="26">
        <v>2732</v>
      </c>
    </row>
    <row r="240" spans="1:5">
      <c r="B240" s="23"/>
      <c r="C240" s="21"/>
      <c r="D240" s="21"/>
      <c r="E240" s="26"/>
    </row>
    <row r="241" spans="1:5" ht="37.15" customHeight="1">
      <c r="A241" s="82"/>
      <c r="B241" s="23" t="s">
        <v>265</v>
      </c>
      <c r="C241" s="21" t="s">
        <v>264</v>
      </c>
      <c r="D241" s="21"/>
      <c r="E241" s="26">
        <f>E242</f>
        <v>210</v>
      </c>
    </row>
    <row r="242" spans="1:5" ht="24.6" customHeight="1">
      <c r="A242" s="82"/>
      <c r="B242" s="23" t="s">
        <v>40</v>
      </c>
      <c r="C242" s="21" t="s">
        <v>264</v>
      </c>
      <c r="D242" s="21" t="s">
        <v>41</v>
      </c>
      <c r="E242" s="26">
        <f>160+50</f>
        <v>210</v>
      </c>
    </row>
    <row r="243" spans="1:5" ht="24.6" customHeight="1">
      <c r="A243" s="88"/>
      <c r="B243" s="23" t="s">
        <v>279</v>
      </c>
      <c r="C243" s="21" t="s">
        <v>280</v>
      </c>
      <c r="D243" s="21"/>
      <c r="E243" s="26">
        <f>E244</f>
        <v>500</v>
      </c>
    </row>
    <row r="244" spans="1:5" ht="45" customHeight="1">
      <c r="A244" s="87"/>
      <c r="B244" s="23" t="s">
        <v>275</v>
      </c>
      <c r="C244" s="21" t="s">
        <v>276</v>
      </c>
      <c r="D244" s="21"/>
      <c r="E244" s="26">
        <f>E245</f>
        <v>500</v>
      </c>
    </row>
    <row r="245" spans="1:5" ht="39" customHeight="1">
      <c r="A245" s="87"/>
      <c r="B245" s="22" t="s">
        <v>38</v>
      </c>
      <c r="C245" s="21" t="s">
        <v>276</v>
      </c>
      <c r="D245" s="21" t="s">
        <v>39</v>
      </c>
      <c r="E245" s="26">
        <v>500</v>
      </c>
    </row>
    <row r="246" spans="1:5" ht="45" customHeight="1">
      <c r="A246" s="91"/>
      <c r="B246" s="31" t="s">
        <v>290</v>
      </c>
      <c r="C246" s="21" t="s">
        <v>285</v>
      </c>
      <c r="D246" s="21"/>
      <c r="E246" s="26">
        <f>E247</f>
        <v>750</v>
      </c>
    </row>
    <row r="247" spans="1:5" ht="45" customHeight="1">
      <c r="A247" s="91"/>
      <c r="B247" s="31" t="s">
        <v>286</v>
      </c>
      <c r="C247" s="21" t="s">
        <v>287</v>
      </c>
      <c r="D247" s="21"/>
      <c r="E247" s="26">
        <f>E248+E249</f>
        <v>750</v>
      </c>
    </row>
    <row r="248" spans="1:5" ht="39" customHeight="1">
      <c r="A248" s="93"/>
      <c r="B248" s="22" t="s">
        <v>38</v>
      </c>
      <c r="C248" s="21" t="s">
        <v>287</v>
      </c>
      <c r="D248" s="21" t="s">
        <v>39</v>
      </c>
      <c r="E248" s="26">
        <v>650</v>
      </c>
    </row>
    <row r="249" spans="1:5" ht="39" customHeight="1">
      <c r="A249" s="91"/>
      <c r="B249" s="22" t="s">
        <v>134</v>
      </c>
      <c r="C249" s="21" t="s">
        <v>287</v>
      </c>
      <c r="D249" s="21" t="s">
        <v>77</v>
      </c>
      <c r="E249" s="26">
        <v>100</v>
      </c>
    </row>
    <row r="250" spans="1:5" ht="73.900000000000006" customHeight="1">
      <c r="A250" s="92"/>
      <c r="B250" s="23" t="s">
        <v>293</v>
      </c>
      <c r="C250" s="21" t="s">
        <v>292</v>
      </c>
      <c r="D250" s="21"/>
      <c r="E250" s="26">
        <f>E251</f>
        <v>20</v>
      </c>
    </row>
    <row r="251" spans="1:5" ht="36.6" customHeight="1">
      <c r="A251" s="92"/>
      <c r="B251" s="23" t="s">
        <v>141</v>
      </c>
      <c r="C251" s="21" t="s">
        <v>292</v>
      </c>
      <c r="D251" s="21" t="s">
        <v>82</v>
      </c>
      <c r="E251" s="26">
        <v>20</v>
      </c>
    </row>
    <row r="252" spans="1:5" s="13" customFormat="1" ht="28.9" customHeight="1">
      <c r="A252" s="12"/>
      <c r="B252" s="38" t="s">
        <v>256</v>
      </c>
      <c r="C252" s="25" t="s">
        <v>254</v>
      </c>
      <c r="D252" s="21"/>
      <c r="E252" s="26">
        <f>E253+E255+E257+E259</f>
        <v>9928.2000000000007</v>
      </c>
    </row>
    <row r="253" spans="1:5" s="13" customFormat="1" ht="24" customHeight="1">
      <c r="A253" s="12"/>
      <c r="B253" s="38" t="s">
        <v>121</v>
      </c>
      <c r="C253" s="25" t="s">
        <v>252</v>
      </c>
      <c r="D253" s="21"/>
      <c r="E253" s="26">
        <f>E254</f>
        <v>136.30000000000001</v>
      </c>
    </row>
    <row r="254" spans="1:5" s="13" customFormat="1" ht="37.9" customHeight="1">
      <c r="A254" s="12"/>
      <c r="B254" s="22" t="s">
        <v>38</v>
      </c>
      <c r="C254" s="25" t="s">
        <v>252</v>
      </c>
      <c r="D254" s="21" t="s">
        <v>39</v>
      </c>
      <c r="E254" s="26">
        <v>136.30000000000001</v>
      </c>
    </row>
    <row r="255" spans="1:5" s="13" customFormat="1" ht="28.15" customHeight="1">
      <c r="A255" s="12"/>
      <c r="B255" s="38" t="s">
        <v>260</v>
      </c>
      <c r="C255" s="25" t="s">
        <v>253</v>
      </c>
      <c r="D255" s="21"/>
      <c r="E255" s="26">
        <f>E256</f>
        <v>423.1</v>
      </c>
    </row>
    <row r="256" spans="1:5" s="13" customFormat="1" ht="40.9" customHeight="1">
      <c r="A256" s="12"/>
      <c r="B256" s="30" t="s">
        <v>99</v>
      </c>
      <c r="C256" s="25" t="s">
        <v>253</v>
      </c>
      <c r="D256" s="21" t="s">
        <v>100</v>
      </c>
      <c r="E256" s="26">
        <v>423.1</v>
      </c>
    </row>
    <row r="257" spans="1:5" s="13" customFormat="1" ht="34.9" customHeight="1">
      <c r="A257" s="12"/>
      <c r="B257" s="38" t="s">
        <v>251</v>
      </c>
      <c r="C257" s="25" t="s">
        <v>261</v>
      </c>
      <c r="D257" s="21"/>
      <c r="E257" s="26">
        <f>E258</f>
        <v>1557.4</v>
      </c>
    </row>
    <row r="258" spans="1:5" s="13" customFormat="1" ht="37.9" customHeight="1">
      <c r="A258" s="12"/>
      <c r="B258" s="22" t="s">
        <v>38</v>
      </c>
      <c r="C258" s="25" t="s">
        <v>261</v>
      </c>
      <c r="D258" s="21" t="s">
        <v>39</v>
      </c>
      <c r="E258" s="26">
        <v>1557.4</v>
      </c>
    </row>
    <row r="259" spans="1:5" s="13" customFormat="1" ht="25.15" customHeight="1">
      <c r="A259" s="12"/>
      <c r="B259" s="38" t="s">
        <v>273</v>
      </c>
      <c r="C259" s="25" t="s">
        <v>271</v>
      </c>
      <c r="D259" s="21"/>
      <c r="E259" s="26">
        <f>E260</f>
        <v>7811.4</v>
      </c>
    </row>
    <row r="260" spans="1:5" s="13" customFormat="1" ht="40.9" customHeight="1">
      <c r="A260" s="12"/>
      <c r="B260" s="30" t="s">
        <v>99</v>
      </c>
      <c r="C260" s="25" t="s">
        <v>271</v>
      </c>
      <c r="D260" s="21" t="s">
        <v>39</v>
      </c>
      <c r="E260" s="26">
        <v>7811.4</v>
      </c>
    </row>
    <row r="261" spans="1:5" ht="75" customHeight="1">
      <c r="B261" s="34"/>
      <c r="C261" s="42"/>
      <c r="D261" s="42"/>
      <c r="E261" s="80"/>
    </row>
    <row r="262" spans="1:5">
      <c r="B262" s="43" t="s">
        <v>156</v>
      </c>
      <c r="C262" s="44"/>
      <c r="D262" s="44"/>
      <c r="E262" s="45"/>
    </row>
    <row r="263" spans="1:5">
      <c r="B263" s="43" t="s">
        <v>1</v>
      </c>
      <c r="C263" s="44"/>
      <c r="D263" s="44"/>
    </row>
    <row r="264" spans="1:5">
      <c r="B264" s="45" t="s">
        <v>157</v>
      </c>
      <c r="C264" s="46"/>
      <c r="E264" s="81" t="s">
        <v>0</v>
      </c>
    </row>
    <row r="265" spans="1:5">
      <c r="B265" s="37"/>
      <c r="C265" s="106"/>
      <c r="D265" s="106"/>
      <c r="E265" s="106"/>
    </row>
    <row r="266" spans="1:5">
      <c r="C266" s="108"/>
      <c r="D266" s="108"/>
      <c r="E266" s="108"/>
    </row>
  </sheetData>
  <mergeCells count="19">
    <mergeCell ref="C18:E18"/>
    <mergeCell ref="C16:E16"/>
    <mergeCell ref="C265:E265"/>
    <mergeCell ref="C266:E266"/>
    <mergeCell ref="B19:E21"/>
    <mergeCell ref="C17:E17"/>
    <mergeCell ref="C8:E8"/>
    <mergeCell ref="C2:E2"/>
    <mergeCell ref="C4:E4"/>
    <mergeCell ref="C5:E5"/>
    <mergeCell ref="C6:E6"/>
    <mergeCell ref="C7:E7"/>
    <mergeCell ref="C3:E3"/>
    <mergeCell ref="C15:E15"/>
    <mergeCell ref="C10:E10"/>
    <mergeCell ref="C11:E11"/>
    <mergeCell ref="C12:E12"/>
    <mergeCell ref="C13:E13"/>
    <mergeCell ref="C14:E14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Лист2</vt:lpstr>
      <vt:lpstr>Лист2 (2)</vt:lpstr>
      <vt:lpstr>Лист5</vt:lpstr>
      <vt:lpstr>Лист5!Область_печати</vt:lpstr>
    </vt:vector>
  </TitlesOfParts>
  <Company>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Яна</cp:lastModifiedBy>
  <cp:lastPrinted>2015-10-20T11:52:33Z</cp:lastPrinted>
  <dcterms:created xsi:type="dcterms:W3CDTF">2014-04-17T11:26:13Z</dcterms:created>
  <dcterms:modified xsi:type="dcterms:W3CDTF">2015-10-28T04:32:59Z</dcterms:modified>
</cp:coreProperties>
</file>